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515"/>
  </bookViews>
  <sheets>
    <sheet name="итог" sheetId="2" r:id="rId1"/>
    <sheet name="график" sheetId="4" r:id="rId2"/>
    <sheet name="УП ПИ-16" sheetId="3" r:id="rId3"/>
    <sheet name="черновой" sheetId="1" r:id="rId4"/>
  </sheets>
  <definedNames>
    <definedName name="_xlnm.Print_Area" localSheetId="0">итог!$A$1:$R$86</definedName>
  </definedNames>
  <calcPr calcId="125725"/>
</workbook>
</file>

<file path=xl/calcChain.xml><?xml version="1.0" encoding="utf-8"?>
<calcChain xmlns="http://schemas.openxmlformats.org/spreadsheetml/2006/main">
  <c r="F32" i="2"/>
  <c r="F29"/>
  <c r="D29"/>
  <c r="F30"/>
  <c r="E26"/>
  <c r="F27"/>
  <c r="E33"/>
  <c r="E34"/>
  <c r="E35"/>
  <c r="E32"/>
  <c r="E27"/>
  <c r="E28"/>
  <c r="B84"/>
  <c r="B83"/>
  <c r="I86"/>
  <c r="B82"/>
  <c r="D24" l="1"/>
  <c r="M9"/>
  <c r="L9"/>
  <c r="E9"/>
  <c r="D50"/>
  <c r="E49"/>
  <c r="D62"/>
  <c r="F62" s="1"/>
  <c r="D26"/>
  <c r="F26" s="1"/>
  <c r="D13"/>
  <c r="F13" s="1"/>
  <c r="G13" s="1"/>
  <c r="D11"/>
  <c r="F11" s="1"/>
  <c r="G11" s="1"/>
  <c r="D12"/>
  <c r="F12" s="1"/>
  <c r="G12" s="1"/>
  <c r="D14"/>
  <c r="F14" s="1"/>
  <c r="G14" s="1"/>
  <c r="D15"/>
  <c r="F15" s="1"/>
  <c r="G15" s="1"/>
  <c r="D16"/>
  <c r="F16" s="1"/>
  <c r="G16" s="1"/>
  <c r="D17"/>
  <c r="F17" s="1"/>
  <c r="G17" s="1"/>
  <c r="D18"/>
  <c r="F18" s="1"/>
  <c r="G18" s="1"/>
  <c r="D19"/>
  <c r="F19" s="1"/>
  <c r="G19" s="1"/>
  <c r="D20"/>
  <c r="F20" s="1"/>
  <c r="G20" s="1"/>
  <c r="D21"/>
  <c r="F21" s="1"/>
  <c r="G21" s="1"/>
  <c r="D22"/>
  <c r="F22" s="1"/>
  <c r="G22" s="1"/>
  <c r="D23"/>
  <c r="F23" s="1"/>
  <c r="G23" s="1"/>
  <c r="D10"/>
  <c r="F10" s="1"/>
  <c r="G10" s="1"/>
  <c r="D27"/>
  <c r="D28"/>
  <c r="F28" s="1"/>
  <c r="D30"/>
  <c r="D33"/>
  <c r="F33" s="1"/>
  <c r="D34"/>
  <c r="F34" s="1"/>
  <c r="D35"/>
  <c r="F35" s="1"/>
  <c r="D32"/>
  <c r="F50"/>
  <c r="G50" s="1"/>
  <c r="D38"/>
  <c r="F38" s="1"/>
  <c r="D39"/>
  <c r="D40"/>
  <c r="D41"/>
  <c r="F41" s="1"/>
  <c r="D42"/>
  <c r="F42" s="1"/>
  <c r="D43"/>
  <c r="F43" s="1"/>
  <c r="D44"/>
  <c r="F44" s="1"/>
  <c r="D45"/>
  <c r="F45" s="1"/>
  <c r="D46"/>
  <c r="F46" s="1"/>
  <c r="D47"/>
  <c r="F47" s="1"/>
  <c r="D37"/>
  <c r="K51"/>
  <c r="K55"/>
  <c r="D55" s="1"/>
  <c r="E36"/>
  <c r="H36"/>
  <c r="I36"/>
  <c r="J36"/>
  <c r="K36"/>
  <c r="L36"/>
  <c r="L67" s="1"/>
  <c r="M36"/>
  <c r="N36"/>
  <c r="N67" s="1"/>
  <c r="O36"/>
  <c r="P36"/>
  <c r="P67" s="1"/>
  <c r="Q36"/>
  <c r="R36"/>
  <c r="H31"/>
  <c r="I31"/>
  <c r="J31"/>
  <c r="K31"/>
  <c r="L31"/>
  <c r="M31"/>
  <c r="N31"/>
  <c r="O31"/>
  <c r="P31"/>
  <c r="Q31"/>
  <c r="R31"/>
  <c r="E31"/>
  <c r="B85"/>
  <c r="I84"/>
  <c r="I82"/>
  <c r="S64"/>
  <c r="K64"/>
  <c r="D64" s="1"/>
  <c r="S63"/>
  <c r="K63"/>
  <c r="J61" s="1"/>
  <c r="R61"/>
  <c r="Q61"/>
  <c r="P61"/>
  <c r="O61"/>
  <c r="N61"/>
  <c r="M61"/>
  <c r="L61"/>
  <c r="I61"/>
  <c r="H61"/>
  <c r="E61"/>
  <c r="K59"/>
  <c r="D59" s="1"/>
  <c r="H49"/>
  <c r="I49"/>
  <c r="L49"/>
  <c r="L48" s="1"/>
  <c r="M49"/>
  <c r="N49"/>
  <c r="N48" s="1"/>
  <c r="O49"/>
  <c r="P49"/>
  <c r="P48" s="1"/>
  <c r="Q49"/>
  <c r="R49"/>
  <c r="R48" s="1"/>
  <c r="E57"/>
  <c r="H57"/>
  <c r="I57"/>
  <c r="J57"/>
  <c r="L57"/>
  <c r="M57"/>
  <c r="N57"/>
  <c r="O57"/>
  <c r="P57"/>
  <c r="Q57"/>
  <c r="R57"/>
  <c r="E53"/>
  <c r="H53"/>
  <c r="I53"/>
  <c r="L53"/>
  <c r="M53"/>
  <c r="N53"/>
  <c r="O53"/>
  <c r="P53"/>
  <c r="Q53"/>
  <c r="R53"/>
  <c r="D58"/>
  <c r="F58" s="1"/>
  <c r="D54"/>
  <c r="F54" s="1"/>
  <c r="S55"/>
  <c r="E25"/>
  <c r="I85"/>
  <c r="H86"/>
  <c r="G86"/>
  <c r="F86"/>
  <c r="E86"/>
  <c r="D86"/>
  <c r="C86"/>
  <c r="K56"/>
  <c r="K53" s="1"/>
  <c r="S60"/>
  <c r="S59"/>
  <c r="S56"/>
  <c r="S52"/>
  <c r="S51"/>
  <c r="K25"/>
  <c r="L25"/>
  <c r="M25"/>
  <c r="N25"/>
  <c r="O25"/>
  <c r="P25"/>
  <c r="Q25"/>
  <c r="N9"/>
  <c r="O9"/>
  <c r="P9"/>
  <c r="Q9"/>
  <c r="R9"/>
  <c r="K9"/>
  <c r="R25"/>
  <c r="K60"/>
  <c r="D60" s="1"/>
  <c r="J53"/>
  <c r="K52"/>
  <c r="D52" s="1"/>
  <c r="J49"/>
  <c r="J48" s="1"/>
  <c r="D9" l="1"/>
  <c r="Q67"/>
  <c r="M67"/>
  <c r="H48"/>
  <c r="Q48"/>
  <c r="O48"/>
  <c r="O67" s="1"/>
  <c r="M48"/>
  <c r="I48"/>
  <c r="E48"/>
  <c r="E67" s="1"/>
  <c r="K49"/>
  <c r="D36"/>
  <c r="D57"/>
  <c r="G58"/>
  <c r="G42"/>
  <c r="F40"/>
  <c r="G40" s="1"/>
  <c r="F39"/>
  <c r="G39" s="1"/>
  <c r="F37"/>
  <c r="G37" s="1"/>
  <c r="D31"/>
  <c r="G29"/>
  <c r="G27"/>
  <c r="G26"/>
  <c r="G62"/>
  <c r="D25"/>
  <c r="F31"/>
  <c r="F53"/>
  <c r="K57"/>
  <c r="D56"/>
  <c r="D53" s="1"/>
  <c r="D51"/>
  <c r="D49" s="1"/>
  <c r="D63"/>
  <c r="D61" s="1"/>
  <c r="K61"/>
  <c r="F57"/>
  <c r="F61"/>
  <c r="B86"/>
  <c r="I83"/>
  <c r="G54"/>
  <c r="H89" i="3"/>
  <c r="G89"/>
  <c r="F89"/>
  <c r="E89"/>
  <c r="D89"/>
  <c r="C89"/>
  <c r="B89"/>
  <c r="I88"/>
  <c r="I87"/>
  <c r="I86"/>
  <c r="I85"/>
  <c r="E69"/>
  <c r="F69" s="1"/>
  <c r="E68"/>
  <c r="F68" s="1"/>
  <c r="E67"/>
  <c r="F67" s="1"/>
  <c r="P66"/>
  <c r="N66"/>
  <c r="M66"/>
  <c r="L66"/>
  <c r="K66"/>
  <c r="J66"/>
  <c r="I66"/>
  <c r="H66"/>
  <c r="E65"/>
  <c r="F65" s="1"/>
  <c r="E64"/>
  <c r="F64" s="1"/>
  <c r="E63"/>
  <c r="F63" s="1"/>
  <c r="F62" s="1"/>
  <c r="P62"/>
  <c r="O62"/>
  <c r="N62"/>
  <c r="M62"/>
  <c r="L62"/>
  <c r="K62"/>
  <c r="J62"/>
  <c r="I62"/>
  <c r="H62"/>
  <c r="G62"/>
  <c r="C62"/>
  <c r="E61"/>
  <c r="F61" s="1"/>
  <c r="E60"/>
  <c r="F60" s="1"/>
  <c r="E59"/>
  <c r="F59" s="1"/>
  <c r="F58" s="1"/>
  <c r="P58"/>
  <c r="P49" s="1"/>
  <c r="P35" s="1"/>
  <c r="N58"/>
  <c r="M58"/>
  <c r="L58"/>
  <c r="K58"/>
  <c r="J58"/>
  <c r="I58"/>
  <c r="H58"/>
  <c r="G58"/>
  <c r="E58"/>
  <c r="E57"/>
  <c r="F57" s="1"/>
  <c r="E56"/>
  <c r="F56" s="1"/>
  <c r="E55"/>
  <c r="F55" s="1"/>
  <c r="P54"/>
  <c r="O54"/>
  <c r="N54"/>
  <c r="M54"/>
  <c r="L54"/>
  <c r="K54"/>
  <c r="J54"/>
  <c r="I54"/>
  <c r="H54"/>
  <c r="G54"/>
  <c r="E53"/>
  <c r="F53" s="1"/>
  <c r="E52"/>
  <c r="F52" s="1"/>
  <c r="E51"/>
  <c r="F51" s="1"/>
  <c r="P50"/>
  <c r="O50"/>
  <c r="O49" s="1"/>
  <c r="N50"/>
  <c r="M50"/>
  <c r="M49" s="1"/>
  <c r="L50"/>
  <c r="K50"/>
  <c r="K49" s="1"/>
  <c r="J50"/>
  <c r="I50"/>
  <c r="I49" s="1"/>
  <c r="H50"/>
  <c r="G50"/>
  <c r="G49" s="1"/>
  <c r="N49"/>
  <c r="N35" s="1"/>
  <c r="L49"/>
  <c r="J49"/>
  <c r="J35" s="1"/>
  <c r="H49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P36"/>
  <c r="O36"/>
  <c r="N36"/>
  <c r="M36"/>
  <c r="L36"/>
  <c r="K36"/>
  <c r="J36"/>
  <c r="I36"/>
  <c r="H36"/>
  <c r="G36"/>
  <c r="L35"/>
  <c r="H35"/>
  <c r="E34"/>
  <c r="F34" s="1"/>
  <c r="E33"/>
  <c r="F33" s="1"/>
  <c r="E32"/>
  <c r="F32" s="1"/>
  <c r="P31"/>
  <c r="O31"/>
  <c r="N31"/>
  <c r="M31"/>
  <c r="L31"/>
  <c r="K31"/>
  <c r="J31"/>
  <c r="I31"/>
  <c r="H31"/>
  <c r="G31"/>
  <c r="E31"/>
  <c r="E30"/>
  <c r="F30" s="1"/>
  <c r="E29"/>
  <c r="F29" s="1"/>
  <c r="E28"/>
  <c r="F28" s="1"/>
  <c r="E27"/>
  <c r="F27" s="1"/>
  <c r="E26"/>
  <c r="F26" s="1"/>
  <c r="E25"/>
  <c r="F25" s="1"/>
  <c r="F24" s="1"/>
  <c r="P24"/>
  <c r="O24"/>
  <c r="N24"/>
  <c r="M24"/>
  <c r="L24"/>
  <c r="K24"/>
  <c r="J24"/>
  <c r="I24"/>
  <c r="H24"/>
  <c r="G24"/>
  <c r="D24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F9" s="1"/>
  <c r="L9"/>
  <c r="K9"/>
  <c r="J9"/>
  <c r="I9"/>
  <c r="G9"/>
  <c r="E9"/>
  <c r="D9"/>
  <c r="R66" i="2"/>
  <c r="K66" s="1"/>
  <c r="R65"/>
  <c r="K65" s="1"/>
  <c r="G47"/>
  <c r="G46"/>
  <c r="G45"/>
  <c r="G44"/>
  <c r="G43"/>
  <c r="G41"/>
  <c r="G38"/>
  <c r="G34"/>
  <c r="G33"/>
  <c r="G32"/>
  <c r="J25"/>
  <c r="J67" s="1"/>
  <c r="I25"/>
  <c r="H25"/>
  <c r="H67" s="1"/>
  <c r="J9"/>
  <c r="I9"/>
  <c r="H9"/>
  <c r="T13" i="1"/>
  <c r="T12"/>
  <c r="T11"/>
  <c r="T15" s="1"/>
  <c r="V25"/>
  <c r="V12"/>
  <c r="V11"/>
  <c r="V10"/>
  <c r="W11" s="1"/>
  <c r="V19"/>
  <c r="V18"/>
  <c r="V20" s="1"/>
  <c r="V17"/>
  <c r="S73"/>
  <c r="D72" s="1"/>
  <c r="S68"/>
  <c r="D68" s="1"/>
  <c r="M49"/>
  <c r="O49"/>
  <c r="P49"/>
  <c r="Q49"/>
  <c r="R49"/>
  <c r="S49"/>
  <c r="N49"/>
  <c r="H36"/>
  <c r="H35" s="1"/>
  <c r="I36"/>
  <c r="I35" s="1"/>
  <c r="J36"/>
  <c r="J35" s="1"/>
  <c r="K36"/>
  <c r="K35" s="1"/>
  <c r="L36"/>
  <c r="L35" s="1"/>
  <c r="M36"/>
  <c r="N36"/>
  <c r="O36"/>
  <c r="O35" s="1"/>
  <c r="P36"/>
  <c r="Q36"/>
  <c r="Q35" s="1"/>
  <c r="R36"/>
  <c r="S36"/>
  <c r="S35" s="1"/>
  <c r="F47"/>
  <c r="F46"/>
  <c r="G46" s="1"/>
  <c r="F45"/>
  <c r="F44"/>
  <c r="G44" s="1"/>
  <c r="F43"/>
  <c r="F42"/>
  <c r="G42" s="1"/>
  <c r="F41"/>
  <c r="G41"/>
  <c r="F38"/>
  <c r="G38" s="1"/>
  <c r="F39"/>
  <c r="G39" s="1"/>
  <c r="F40"/>
  <c r="F37"/>
  <c r="G37" s="1"/>
  <c r="G40"/>
  <c r="G43"/>
  <c r="G45"/>
  <c r="G47"/>
  <c r="G48"/>
  <c r="H31"/>
  <c r="I31"/>
  <c r="J31"/>
  <c r="K31"/>
  <c r="L31"/>
  <c r="M31"/>
  <c r="N31"/>
  <c r="O31"/>
  <c r="P31"/>
  <c r="Q31"/>
  <c r="R31"/>
  <c r="S31"/>
  <c r="P24"/>
  <c r="G26"/>
  <c r="G27"/>
  <c r="G25"/>
  <c r="F21"/>
  <c r="G21" s="1"/>
  <c r="F33"/>
  <c r="G33" s="1"/>
  <c r="F34"/>
  <c r="G34" s="1"/>
  <c r="F32"/>
  <c r="F29"/>
  <c r="G29" s="1"/>
  <c r="F28"/>
  <c r="G28" s="1"/>
  <c r="F22"/>
  <c r="G22" s="1"/>
  <c r="F10"/>
  <c r="D10" s="1"/>
  <c r="O24"/>
  <c r="O9"/>
  <c r="N9"/>
  <c r="K9"/>
  <c r="D21"/>
  <c r="D33"/>
  <c r="D32"/>
  <c r="H24"/>
  <c r="I24"/>
  <c r="J24"/>
  <c r="K24"/>
  <c r="L24"/>
  <c r="M24"/>
  <c r="N24"/>
  <c r="Q24"/>
  <c r="R24"/>
  <c r="S24"/>
  <c r="I9"/>
  <c r="J9"/>
  <c r="L9"/>
  <c r="M9"/>
  <c r="P9"/>
  <c r="Q9"/>
  <c r="R9"/>
  <c r="S9"/>
  <c r="H9"/>
  <c r="G10"/>
  <c r="F11"/>
  <c r="D11" s="1"/>
  <c r="F12"/>
  <c r="D12" s="1"/>
  <c r="F13"/>
  <c r="D13" s="1"/>
  <c r="F14"/>
  <c r="D14" s="1"/>
  <c r="F15"/>
  <c r="D15" s="1"/>
  <c r="F16"/>
  <c r="D16" s="1"/>
  <c r="F17"/>
  <c r="D17" s="1"/>
  <c r="F18"/>
  <c r="D18" s="1"/>
  <c r="F19"/>
  <c r="D19" s="1"/>
  <c r="F20"/>
  <c r="D20" s="1"/>
  <c r="F23"/>
  <c r="D23" s="1"/>
  <c r="D63"/>
  <c r="D64"/>
  <c r="D65"/>
  <c r="D62"/>
  <c r="D58"/>
  <c r="D57"/>
  <c r="D52"/>
  <c r="D53"/>
  <c r="D51"/>
  <c r="D38"/>
  <c r="D40"/>
  <c r="D41"/>
  <c r="D42"/>
  <c r="D43"/>
  <c r="D44"/>
  <c r="D45"/>
  <c r="D46"/>
  <c r="D47"/>
  <c r="D48"/>
  <c r="D34"/>
  <c r="D26"/>
  <c r="D27"/>
  <c r="D28"/>
  <c r="D29"/>
  <c r="D30"/>
  <c r="D25"/>
  <c r="F50"/>
  <c r="F49" s="1"/>
  <c r="E49"/>
  <c r="E36"/>
  <c r="F36"/>
  <c r="E31"/>
  <c r="E24"/>
  <c r="E9"/>
  <c r="F36" i="3" l="1"/>
  <c r="G35"/>
  <c r="I35"/>
  <c r="I70" s="1"/>
  <c r="I71" s="1"/>
  <c r="K35"/>
  <c r="M35"/>
  <c r="M70" s="1"/>
  <c r="M71" s="1"/>
  <c r="O35"/>
  <c r="D37" i="1"/>
  <c r="D39"/>
  <c r="D36" s="1"/>
  <c r="F24"/>
  <c r="T14"/>
  <c r="V14" s="1"/>
  <c r="U15" s="1"/>
  <c r="I67" i="2"/>
  <c r="E24" i="3"/>
  <c r="H70"/>
  <c r="H71" s="1"/>
  <c r="J70"/>
  <c r="L70"/>
  <c r="N70"/>
  <c r="N71" s="1"/>
  <c r="P70"/>
  <c r="E36"/>
  <c r="D38"/>
  <c r="D40"/>
  <c r="D42"/>
  <c r="D44"/>
  <c r="D46"/>
  <c r="D48"/>
  <c r="E54"/>
  <c r="E62"/>
  <c r="R67" i="2"/>
  <c r="D48"/>
  <c r="D67" s="1"/>
  <c r="D68" s="1"/>
  <c r="K48"/>
  <c r="K67" s="1"/>
  <c r="G57"/>
  <c r="G53"/>
  <c r="F36"/>
  <c r="G61"/>
  <c r="G31"/>
  <c r="J71" i="3"/>
  <c r="L71"/>
  <c r="D32"/>
  <c r="D34"/>
  <c r="F54"/>
  <c r="F49" s="1"/>
  <c r="F35" s="1"/>
  <c r="F9" i="1"/>
  <c r="D22"/>
  <c r="D9" s="1"/>
  <c r="R35"/>
  <c r="P35"/>
  <c r="V22"/>
  <c r="G70" i="3"/>
  <c r="G71" s="1"/>
  <c r="K70"/>
  <c r="K71" s="1"/>
  <c r="O70"/>
  <c r="O71" s="1"/>
  <c r="F31"/>
  <c r="E50"/>
  <c r="E49" s="1"/>
  <c r="E35" s="1"/>
  <c r="E70" s="1"/>
  <c r="D59"/>
  <c r="D58" s="1"/>
  <c r="D67"/>
  <c r="I89"/>
  <c r="H68" i="2"/>
  <c r="G49"/>
  <c r="F49"/>
  <c r="F48" s="1"/>
  <c r="D65"/>
  <c r="R68"/>
  <c r="S66"/>
  <c r="D66"/>
  <c r="E68"/>
  <c r="S65"/>
  <c r="O68"/>
  <c r="N68"/>
  <c r="M68"/>
  <c r="P68"/>
  <c r="Q68"/>
  <c r="G28"/>
  <c r="G30"/>
  <c r="G36"/>
  <c r="D33" i="3"/>
  <c r="D31" s="1"/>
  <c r="D37"/>
  <c r="D39"/>
  <c r="D41"/>
  <c r="D43"/>
  <c r="D45"/>
  <c r="D47"/>
  <c r="D51"/>
  <c r="D50" s="1"/>
  <c r="D55"/>
  <c r="D54" s="1"/>
  <c r="D63"/>
  <c r="D62" s="1"/>
  <c r="F25" i="2"/>
  <c r="G24" i="1"/>
  <c r="F31"/>
  <c r="R69"/>
  <c r="P69"/>
  <c r="D56"/>
  <c r="S69"/>
  <c r="Q69"/>
  <c r="O69"/>
  <c r="W12"/>
  <c r="G32"/>
  <c r="G31" s="1"/>
  <c r="N35"/>
  <c r="N69" s="1"/>
  <c r="M35"/>
  <c r="M69" s="1"/>
  <c r="G36"/>
  <c r="G35" s="1"/>
  <c r="G20"/>
  <c r="G18"/>
  <c r="G16"/>
  <c r="G14"/>
  <c r="G12"/>
  <c r="G23"/>
  <c r="G19"/>
  <c r="G17"/>
  <c r="G15"/>
  <c r="G13"/>
  <c r="G11"/>
  <c r="D31"/>
  <c r="D61"/>
  <c r="D50"/>
  <c r="D24"/>
  <c r="E35"/>
  <c r="F35"/>
  <c r="F67" i="2" l="1"/>
  <c r="G48"/>
  <c r="S67"/>
  <c r="F70" i="3"/>
  <c r="F71" s="1"/>
  <c r="E71"/>
  <c r="S82"/>
  <c r="L68" i="2"/>
  <c r="K68"/>
  <c r="I68"/>
  <c r="J68"/>
  <c r="G25"/>
  <c r="D49" i="3"/>
  <c r="D36"/>
  <c r="G9" i="1"/>
  <c r="D49"/>
  <c r="D35" s="1"/>
  <c r="G67" i="2" l="1"/>
  <c r="D35" i="3"/>
  <c r="U87" s="1"/>
  <c r="V87" s="1"/>
  <c r="D69" i="1"/>
  <c r="D73" s="1"/>
  <c r="F9" i="2"/>
  <c r="F68" s="1"/>
  <c r="G9"/>
  <c r="D70" i="3" l="1"/>
  <c r="D71" s="1"/>
  <c r="G68" i="2"/>
</calcChain>
</file>

<file path=xl/sharedStrings.xml><?xml version="1.0" encoding="utf-8"?>
<sst xmlns="http://schemas.openxmlformats.org/spreadsheetml/2006/main" count="803" uniqueCount="427">
  <si>
    <t xml:space="preserve">Утверждаю
Директор КГАПОУ 
«Пермский авиационный техникум 
им.А.Д.Швецова»
 _____________________ А.Д.Дическул
</t>
  </si>
  <si>
    <t>Учебный план специальности 09.02.07 ИНФОРМАЦИОННЫЕ СИСТЕМЫ И ПРОГРАММИРОВАНИЕ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</si>
  <si>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</si>
  <si>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</si>
  <si>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</si>
  <si>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</si>
  <si>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самостоятельная учебная работа</t>
  </si>
  <si>
    <t>Учебная нагрузка обучающихся  (час.)</t>
  </si>
  <si>
    <t xml:space="preserve">всего учебных занятий </t>
  </si>
  <si>
    <t>Теоретическое обучение</t>
  </si>
  <si>
    <t>лаб. и практ. занятий</t>
  </si>
  <si>
    <t>курсовых работ (проектов)</t>
  </si>
  <si>
    <t>По практике производственной и учебной</t>
  </si>
  <si>
    <t>Консультации</t>
  </si>
  <si>
    <t>Промежуточная аттестация</t>
  </si>
  <si>
    <t>Во взаимодействии с преподавателем</t>
  </si>
  <si>
    <t>Нагрузка на дисциплины и МДК</t>
  </si>
  <si>
    <r>
      <t>в т. ч.</t>
    </r>
    <r>
      <rPr>
        <b/>
        <sz val="9"/>
        <color theme="1"/>
        <rFont val="Times New Roman"/>
        <family val="1"/>
        <charset val="204"/>
      </rPr>
      <t xml:space="preserve"> по учебным дисциплинам и МДК</t>
    </r>
  </si>
  <si>
    <t>Распределение учебной нагрузки по курсам и семестрам/триместрам (час. в семестр/триместр)</t>
  </si>
  <si>
    <t>I курс</t>
  </si>
  <si>
    <t>II курс</t>
  </si>
  <si>
    <t>III курс</t>
  </si>
  <si>
    <t>Общеобразовательный цикл</t>
  </si>
  <si>
    <t>О.00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</si>
  <si>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</si>
  <si>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</si>
  <si>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</si>
  <si>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</si>
  <si>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</si>
  <si>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</si>
  <si>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</si>
  <si>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</si>
  <si>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</si>
  <si>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</si>
  <si>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</si>
  <si>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Иностранный язык</t>
  </si>
  <si>
    <t>История</t>
  </si>
  <si>
    <t>Обществознание</t>
  </si>
  <si>
    <t>Химия</t>
  </si>
  <si>
    <t>Биология</t>
  </si>
  <si>
    <t>География</t>
  </si>
  <si>
    <t>Физическая культура</t>
  </si>
  <si>
    <t>ОБЖ</t>
  </si>
  <si>
    <t>Математика</t>
  </si>
  <si>
    <t>Физика</t>
  </si>
  <si>
    <t>Информатика и ИКТ</t>
  </si>
  <si>
    <t>ОДБ.12</t>
  </si>
  <si>
    <t>ОДБ.13</t>
  </si>
  <si>
    <t xml:space="preserve">Общий гуманитарный и социально-экономический цикл </t>
  </si>
  <si>
    <t>ОГСЭ.00</t>
  </si>
  <si>
    <t>Основы философии</t>
  </si>
  <si>
    <t>Психология общения</t>
  </si>
  <si>
    <t>Иностранный язык в профессиональной деятельности</t>
  </si>
  <si>
    <t>Русский язык в профессиональной деятельности</t>
  </si>
  <si>
    <t xml:space="preserve">Математический и общий естественнонаучный цикл </t>
  </si>
  <si>
    <t>ЕН.00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</si>
  <si>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</si>
  <si>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</si>
  <si>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</si>
  <si>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 xml:space="preserve">Профессиональный цикл </t>
  </si>
  <si>
    <t>П.00</t>
  </si>
  <si>
    <t xml:space="preserve">Общепрофессиональные дисциплины </t>
  </si>
  <si>
    <t>ОП.00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</si>
  <si>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</si>
  <si>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</si>
  <si>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</si>
  <si>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</si>
  <si>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</si>
  <si>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Безопасность жизнедеятельности</t>
  </si>
  <si>
    <t>Экономика отрасли</t>
  </si>
  <si>
    <t>Основы проектирования баз данных</t>
  </si>
  <si>
    <t>Стандартизация, сертификация и техническое документоведение</t>
  </si>
  <si>
    <t>Численные методы</t>
  </si>
  <si>
    <t>Компьютерные сети</t>
  </si>
  <si>
    <t>Менеджмент в профессиональной деятельности</t>
  </si>
  <si>
    <t>Профессиональные модули</t>
  </si>
  <si>
    <t>ПМ.00</t>
  </si>
  <si>
    <t>ПМ.05</t>
  </si>
  <si>
    <t>Проектирование и разработка информационных систем</t>
  </si>
  <si>
    <t>МДК.05.3</t>
  </si>
  <si>
    <t>Проектирование и дизайн информационных систем</t>
  </si>
  <si>
    <t>МДК.05.2</t>
  </si>
  <si>
    <t>Разработка кода информационных систем</t>
  </si>
  <si>
    <t>Тестирование информационных систем</t>
  </si>
  <si>
    <t>Учебная практика</t>
  </si>
  <si>
    <t>Производственная практика</t>
  </si>
  <si>
    <t>УП.05</t>
  </si>
  <si>
    <t>ПП.05</t>
  </si>
  <si>
    <t>ПМ.08</t>
  </si>
  <si>
    <t>Разработка дизайна веб-приложений</t>
  </si>
  <si>
    <t>МДК.08.1</t>
  </si>
  <si>
    <t>Проектирование и разработка интерфейсов пользователя</t>
  </si>
  <si>
    <t>МДК.08.2</t>
  </si>
  <si>
    <t>Графический дизайн и мультимедиа</t>
  </si>
  <si>
    <t>УП.08</t>
  </si>
  <si>
    <t>ПП.08</t>
  </si>
  <si>
    <t>ПМ.09</t>
  </si>
  <si>
    <t>Проектирование, разработка и оптимизация веб-приложений</t>
  </si>
  <si>
    <t>МДК.09.1</t>
  </si>
  <si>
    <t>Проектирование и разработка веб-приложений</t>
  </si>
  <si>
    <t>МДК.09.2</t>
  </si>
  <si>
    <t>Оптимизация веб-приложений</t>
  </si>
  <si>
    <t>МДК.09.3</t>
  </si>
  <si>
    <t>Обеспечение безопасности веб-приложений</t>
  </si>
  <si>
    <t>МДК.09.4</t>
  </si>
  <si>
    <t>Менеджмент сетевых ресурсов</t>
  </si>
  <si>
    <t>УП.09</t>
  </si>
  <si>
    <t>ПП.09</t>
  </si>
  <si>
    <t xml:space="preserve">Преддипломная практика </t>
  </si>
  <si>
    <t>ПДП</t>
  </si>
  <si>
    <t>Самостоятельная работа</t>
  </si>
  <si>
    <t>Всего</t>
  </si>
  <si>
    <t>Государственная итоговая аттестация</t>
  </si>
  <si>
    <t>ГИА</t>
  </si>
  <si>
    <r>
      <t>Консультации</t>
    </r>
    <r>
      <rPr>
        <sz val="9"/>
        <rFont val="Times New Roman"/>
        <family val="1"/>
        <charset val="204"/>
      </rPr>
      <t xml:space="preserve"> на учебную группу по 100 часов в год (всего * час.)</t>
    </r>
  </si>
  <si>
    <t>Государственная (итоговая) аттестация</t>
  </si>
  <si>
    <t xml:space="preserve">1. Программа обучения по специальности </t>
  </si>
  <si>
    <t>1.1. Дипломный проект (работа)</t>
  </si>
  <si>
    <t>Выполнение дипломного проекта (работы) с ________ по ________ (всего ** нед.)</t>
  </si>
  <si>
    <t>Защита дипломного проекта (работы) с _________ по __________ (всего ** нед.)</t>
  </si>
  <si>
    <t>Выполнение демонстрационного экзамена</t>
  </si>
  <si>
    <t>дисциплин и МДК</t>
  </si>
  <si>
    <t>учебной практики</t>
  </si>
  <si>
    <t>производств. практики</t>
  </si>
  <si>
    <t>преддипломн. практики</t>
  </si>
  <si>
    <t xml:space="preserve">ДЗ/ - </t>
  </si>
  <si>
    <t xml:space="preserve">- /ДЗ </t>
  </si>
  <si>
    <t xml:space="preserve">- , ДЗ </t>
  </si>
  <si>
    <t>З, З</t>
  </si>
  <si>
    <t>З, З, З, З, З</t>
  </si>
  <si>
    <t>-, ДЗ, ДЗ, ДЗ, ДЗ</t>
  </si>
  <si>
    <t>ОГСЭ.01</t>
  </si>
  <si>
    <t>ОГСЭ.02</t>
  </si>
  <si>
    <t>ОГСЭ.03</t>
  </si>
  <si>
    <t>ОГСЭ.04</t>
  </si>
  <si>
    <t>ОГСЭ.05</t>
  </si>
  <si>
    <t>ОГСЭ.06</t>
  </si>
  <si>
    <t>ЕН.01</t>
  </si>
  <si>
    <t>ЕН.02</t>
  </si>
  <si>
    <t>ЕН.03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</si>
  <si>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</si>
  <si>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</si>
  <si>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</si>
  <si>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</si>
  <si>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</si>
  <si>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</si>
  <si>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</si>
  <si>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</si>
  <si>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</si>
  <si>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</si>
  <si>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</si>
  <si>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</si>
  <si>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ДЗ</t>
  </si>
  <si>
    <t>З</t>
  </si>
  <si>
    <t>Экз</t>
  </si>
  <si>
    <t>ДЗ, Экз</t>
  </si>
  <si>
    <t>Экз, Экз</t>
  </si>
  <si>
    <t>Технология</t>
  </si>
  <si>
    <t>З, -</t>
  </si>
  <si>
    <t xml:space="preserve">ДЗ, - </t>
  </si>
  <si>
    <t xml:space="preserve">- , Экз </t>
  </si>
  <si>
    <t>МДК.05.1</t>
  </si>
  <si>
    <t>Литература</t>
  </si>
  <si>
    <t>ОДБ.14</t>
  </si>
  <si>
    <t>Русский язык</t>
  </si>
  <si>
    <t>1 сем.        18 нед</t>
  </si>
  <si>
    <t>2 сем.        21 нед</t>
  </si>
  <si>
    <t>3 сем.        18 нед</t>
  </si>
  <si>
    <t>5 сем.        18 нед</t>
  </si>
  <si>
    <t>6 сем.        18 нед</t>
  </si>
  <si>
    <t>7 сем.        20 нед</t>
  </si>
  <si>
    <t>4 сем.        20 нед</t>
  </si>
  <si>
    <t>Всего по ППССЗ</t>
  </si>
  <si>
    <t>год</t>
  </si>
  <si>
    <t>каникулы</t>
  </si>
  <si>
    <t>проиежут</t>
  </si>
  <si>
    <t>52 нед</t>
  </si>
  <si>
    <t>11 н</t>
  </si>
  <si>
    <t>2 н</t>
  </si>
  <si>
    <t>на обучение</t>
  </si>
  <si>
    <t>Учебный план специальности 09.02/05 ПРИКЛАДНАЯ ИНФОРМАТИКА (ПО ОТРАСЛЯМ)  для групп ПИ-16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</si>
  <si>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</si>
  <si>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</si>
  <si>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 xml:space="preserve">Распределение обязательной нагрузки по курсам и семестрам </t>
  </si>
  <si>
    <t>максимальная</t>
  </si>
  <si>
    <t>Обязательная аудиторная</t>
  </si>
  <si>
    <t>IV курс</t>
  </si>
  <si>
    <t>всего занятий</t>
  </si>
  <si>
    <t>в т. ч.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</si>
  <si>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</si>
  <si>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</si>
  <si>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</si>
  <si>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</si>
  <si>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</si>
  <si>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</si>
  <si>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</si>
  <si>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</si>
  <si>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18 нед.</t>
  </si>
  <si>
    <t>21 нед.</t>
  </si>
  <si>
    <t>20 нед.</t>
  </si>
  <si>
    <t>занятий в группах и потоках (лекций, семинаров, уроков и т.п.)</t>
  </si>
  <si>
    <t xml:space="preserve">курсовых работ (проектов) </t>
  </si>
  <si>
    <t>ОУД.00</t>
  </si>
  <si>
    <t>Общеобразовательная подготовка</t>
  </si>
  <si>
    <t>ОУД. 01</t>
  </si>
  <si>
    <t xml:space="preserve"> - /Э</t>
  </si>
  <si>
    <t>ОУД. 02</t>
  </si>
  <si>
    <t xml:space="preserve"> - / ДЗ</t>
  </si>
  <si>
    <t>ОУД. 03</t>
  </si>
  <si>
    <t xml:space="preserve"> - /ДЗ</t>
  </si>
  <si>
    <t>ОУД. 04</t>
  </si>
  <si>
    <t>Математика: алгебра, начало математического анализа, геометрия</t>
  </si>
  <si>
    <t>Э/Э</t>
  </si>
  <si>
    <t>ОУД. 05</t>
  </si>
  <si>
    <t xml:space="preserve">История </t>
  </si>
  <si>
    <t>ОУД. 06</t>
  </si>
  <si>
    <t>З / З</t>
  </si>
  <si>
    <t>ОУД. 07</t>
  </si>
  <si>
    <t>ДЗ /-</t>
  </si>
  <si>
    <t>ОУД. 08</t>
  </si>
  <si>
    <t>Информатика</t>
  </si>
  <si>
    <t>Э /Э</t>
  </si>
  <si>
    <t>ОУД. 09</t>
  </si>
  <si>
    <t>ОУД. 10</t>
  </si>
  <si>
    <t xml:space="preserve">Химия </t>
  </si>
  <si>
    <t>ОУД. 11</t>
  </si>
  <si>
    <t>ОУД. 12</t>
  </si>
  <si>
    <t>ОУД. 13</t>
  </si>
  <si>
    <t>ОУД. 14</t>
  </si>
  <si>
    <t xml:space="preserve">Технология </t>
  </si>
  <si>
    <t>З / -</t>
  </si>
  <si>
    <t>-/ДЗ/ДЗ/ДЗ/ДЗ</t>
  </si>
  <si>
    <t>З/З/З/З/З</t>
  </si>
  <si>
    <t>Культура делового общения</t>
  </si>
  <si>
    <t>Системы электронного документооборота с основами офисных приложений</t>
  </si>
  <si>
    <t>Э</t>
  </si>
  <si>
    <t>Дискретная математика</t>
  </si>
  <si>
    <t xml:space="preserve">Компьютерные сети </t>
  </si>
  <si>
    <t>Общепрофессиональные дисциплины</t>
  </si>
  <si>
    <t>Экономика организации</t>
  </si>
  <si>
    <t>ДЗ/Э</t>
  </si>
  <si>
    <t>ОП. 02</t>
  </si>
  <si>
    <t>Менеджмент</t>
  </si>
  <si>
    <t>ОП. 04</t>
  </si>
  <si>
    <t>Документационное обеспечение управления</t>
  </si>
  <si>
    <t>ОП. 05</t>
  </si>
  <si>
    <t>ОП. 06</t>
  </si>
  <si>
    <t>Основы теории информации</t>
  </si>
  <si>
    <t>ОП. 07</t>
  </si>
  <si>
    <t>ОП. 08</t>
  </si>
  <si>
    <t>Архитектура электронно-вычислительных машин и вычислительных систем</t>
  </si>
  <si>
    <t>-/Э</t>
  </si>
  <si>
    <t>ОП. 10</t>
  </si>
  <si>
    <t>Инженерная графика</t>
  </si>
  <si>
    <t>ОП. 12</t>
  </si>
  <si>
    <t>Технические средства информатизации</t>
  </si>
  <si>
    <t>ПМ.01</t>
  </si>
  <si>
    <t xml:space="preserve">Обработка отраслевой информации </t>
  </si>
  <si>
    <t>Эк</t>
  </si>
  <si>
    <t>МДК.01.01</t>
  </si>
  <si>
    <t>ДЗ/ДЗ/Э</t>
  </si>
  <si>
    <t>УП.01</t>
  </si>
  <si>
    <t>ПП.01</t>
  </si>
  <si>
    <t>ПМ.02</t>
  </si>
  <si>
    <t xml:space="preserve">Разработка, внедрение и адаптация программного обеспечения отраслевой направленности  </t>
  </si>
  <si>
    <t>МДК.02.01</t>
  </si>
  <si>
    <t>УП.02</t>
  </si>
  <si>
    <t>ПП.02</t>
  </si>
  <si>
    <t>ПМ.03</t>
  </si>
  <si>
    <t>Сопровождение и продвижение программного обеспечения отраслевой направленности</t>
  </si>
  <si>
    <t>МДК.03.01</t>
  </si>
  <si>
    <t>УП.03</t>
  </si>
  <si>
    <t>ПП.03</t>
  </si>
  <si>
    <t>ПМ.04</t>
  </si>
  <si>
    <t>Обеспечение проектной деятельности</t>
  </si>
  <si>
    <t>МДК.04.01</t>
  </si>
  <si>
    <t>УП.04</t>
  </si>
  <si>
    <t>ПП.04</t>
  </si>
  <si>
    <t>Выполнение работ по профессии "Оператор ЭВМ"</t>
  </si>
  <si>
    <t>МДК.05.01</t>
  </si>
  <si>
    <t>Технология обработки цифровой информациии</t>
  </si>
  <si>
    <t>19/25/6</t>
  </si>
  <si>
    <t>Итого</t>
  </si>
  <si>
    <t>23/34/9</t>
  </si>
  <si>
    <t>Консультации из расчета на 1 обучающегося 4 часа на каждый учебный год</t>
  </si>
  <si>
    <t xml:space="preserve">Программа базовой подготовки </t>
  </si>
  <si>
    <r>
      <t>производст. практики / преддипл. практика</t>
    </r>
    <r>
      <rPr>
        <b/>
        <i/>
        <sz val="14"/>
        <color indexed="8"/>
        <rFont val="Times New Roman"/>
        <family val="1"/>
        <charset val="204"/>
      </rPr>
      <t xml:space="preserve"> </t>
    </r>
  </si>
  <si>
    <t xml:space="preserve">Дипломный проект </t>
  </si>
  <si>
    <t>экзаменов</t>
  </si>
  <si>
    <t>Выполнение дипломного проекта с 16 мая по 19 июня (всего 5 нед.)</t>
  </si>
  <si>
    <t>дифф. зачетов</t>
  </si>
  <si>
    <t>Защита дипломного проекта с 20 июня по 26 июня (всего 1 нед.)</t>
  </si>
  <si>
    <t>зачетов</t>
  </si>
  <si>
    <t>Курсы</t>
  </si>
  <si>
    <t>Обучение по дисциплинам и междисциплинарным курсам</t>
  </si>
  <si>
    <t>Каникулы</t>
  </si>
  <si>
    <t>практикоориентированность</t>
  </si>
  <si>
    <t>по профилю специальности</t>
  </si>
  <si>
    <t>преддипломная</t>
  </si>
  <si>
    <t>цикл</t>
  </si>
  <si>
    <t>стандарт</t>
  </si>
  <si>
    <t>у нас</t>
  </si>
  <si>
    <t>вар</t>
  </si>
  <si>
    <t>ОГСЭ</t>
  </si>
  <si>
    <t>ЕН</t>
  </si>
  <si>
    <t>П</t>
  </si>
  <si>
    <t>Согласовано: председатель ЦМК _________________________________ М.Л.Суслонова</t>
  </si>
  <si>
    <t>УТВЕРЖДАЮ:</t>
  </si>
  <si>
    <t xml:space="preserve">Директор </t>
  </si>
  <si>
    <t>_____________(Дическул А.Д.)</t>
  </si>
  <si>
    <t xml:space="preserve"> Г Р А Ф И К</t>
  </si>
  <si>
    <t>№ п/п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</si>
  <si>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</si>
  <si>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</si>
  <si>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</si>
  <si>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</si>
  <si>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</si>
  <si>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</si>
  <si>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</si>
  <si>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</si>
  <si>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</si>
  <si>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</si>
  <si>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</si>
  <si>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</si>
  <si>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</si>
  <si>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</si>
  <si>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</si>
  <si>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</si>
  <si>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</si>
  <si>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</si>
  <si>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</si>
  <si>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</si>
  <si>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</si>
  <si>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</si>
  <si>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</si>
  <si>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</si>
  <si>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</si>
  <si>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</si>
  <si>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</si>
  <si>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</si>
  <si>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</si>
  <si>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</si>
  <si>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</si>
  <si>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</si>
  <si>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</si>
  <si>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</si>
  <si>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</si>
  <si>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</si>
  <si>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</si>
  <si>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</si>
  <si>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</si>
  <si>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21-28</t>
  </si>
  <si>
    <t>=</t>
  </si>
  <si>
    <t>: :</t>
  </si>
  <si>
    <t>к</t>
  </si>
  <si>
    <t>К</t>
  </si>
  <si>
    <t>х</t>
  </si>
  <si>
    <t>III</t>
  </si>
  <si>
    <t>Обозначения:</t>
  </si>
  <si>
    <t>Учебные занятия</t>
  </si>
  <si>
    <t>Практика
учебная
в техникуме</t>
  </si>
  <si>
    <t>Практика
производственная</t>
  </si>
  <si>
    <t>учебная практика в компьютерном классе</t>
  </si>
  <si>
    <t>1/2 недели</t>
  </si>
  <si>
    <t>МДК Основы профессиональной деятельности</t>
  </si>
  <si>
    <t>Проме-жуточная аттестация</t>
  </si>
  <si>
    <t>Учебная практика
на предприятии</t>
  </si>
  <si>
    <t>X</t>
  </si>
  <si>
    <t>Преддипломная
практика
стажировка</t>
  </si>
  <si>
    <t>Подготовка к ИГА</t>
  </si>
  <si>
    <t>ИГА</t>
  </si>
  <si>
    <t>1 курс</t>
  </si>
  <si>
    <t>2 курс</t>
  </si>
  <si>
    <t>3 курс</t>
  </si>
  <si>
    <t>4 курс</t>
  </si>
  <si>
    <t>2-7</t>
  </si>
  <si>
    <t>09.02.07 ИНФОРМАЦИОННЫЕ СИСТЕМЫ И ПРОГРАММИРОВАНИЕ</t>
  </si>
  <si>
    <t>Курс</t>
  </si>
  <si>
    <t>УЧЕБНОГО ПРОЦЕССА</t>
  </si>
  <si>
    <t>производств.практики</t>
  </si>
  <si>
    <t>4 сем.        24 нед</t>
  </si>
  <si>
    <t>6 сем.        23 нед</t>
  </si>
  <si>
    <t>7 сем.        41 нед</t>
  </si>
  <si>
    <t>ЕН.04</t>
  </si>
  <si>
    <t>Учебный план специальности 27.02.07 Управление качеством продукции, процессов и услуг (по отраслям)</t>
  </si>
  <si>
    <t>Компьютерное моделирование</t>
  </si>
  <si>
    <t>Экологические основы природопользования</t>
  </si>
  <si>
    <t>Материаловедение</t>
  </si>
  <si>
    <t>Менеджмент и менеджмент качества</t>
  </si>
  <si>
    <t>Метрология и стандартизация</t>
  </si>
  <si>
    <t>Средства и методы измерения</t>
  </si>
  <si>
    <t>Техническая механика</t>
  </si>
  <si>
    <t>Электротехника</t>
  </si>
  <si>
    <t>Основы технологии производства</t>
  </si>
  <si>
    <t>Контролировать качество продукции на каждой стадии производства</t>
  </si>
  <si>
    <t>Организация оценки качества продукции на каждой стадии производственного процесса</t>
  </si>
  <si>
    <t>Участие в работе по подготовке, оформлению и учету технической документации</t>
  </si>
  <si>
    <t>Организация работы по подготовке, оформлению и учету технической документации</t>
  </si>
  <si>
    <t>Проведение работ по модернизации и внедрению новых методов и средств контроля</t>
  </si>
  <si>
    <t>Организация работ по модернизации и внедрению новых методов и средств контроля</t>
  </si>
  <si>
    <t>Выполнение работ по профессии контролер качества</t>
  </si>
  <si>
    <t>Основы профессиональной деятельности</t>
  </si>
  <si>
    <t>Информационные технологии в профессиональной деятельности</t>
  </si>
  <si>
    <t>Общепрофессиональный цикл</t>
  </si>
  <si>
    <t>- , Э</t>
  </si>
  <si>
    <t>Э, Э</t>
  </si>
  <si>
    <t>-, ДЗ</t>
  </si>
  <si>
    <t xml:space="preserve">Э, Э </t>
  </si>
  <si>
    <t>- , ДЗ, ДЗ, ДЗ, ДЗ</t>
  </si>
  <si>
    <t>ДЗ, Э, Э, Э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</si>
  <si>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</si>
  <si>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</si>
  <si>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</si>
  <si>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</si>
  <si>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</si>
  <si>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</si>
  <si>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</si>
  <si>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</si>
  <si>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</si>
  <si>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</si>
  <si>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</si>
  <si>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</si>
  <si>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</si>
  <si>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ОУД.14</t>
  </si>
  <si>
    <t>Утверждаю
Директор КГАПОУ 
«Пермский авиационный техникум 
им.А.Д.Швецова»
 _____________________ А.Д.Дическул
19 апреля 2017 г.</t>
  </si>
  <si>
    <t>1 сем.        19 нед</t>
  </si>
  <si>
    <t>2 сем.        22 нед</t>
  </si>
</sst>
</file>

<file path=xl/styles.xml><?xml version="1.0" encoding="utf-8"?>
<styleSheet xmlns="http://schemas.openxmlformats.org/spreadsheetml/2006/main">
  <fonts count="5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36"/>
      <name val="Arial Cyr"/>
      <charset val="204"/>
    </font>
    <font>
      <sz val="14"/>
      <name val="Arial Cyr"/>
      <family val="2"/>
      <charset val="204"/>
    </font>
    <font>
      <b/>
      <sz val="26"/>
      <name val="Arial Cyr"/>
      <family val="2"/>
      <charset val="204"/>
    </font>
    <font>
      <sz val="26"/>
      <name val="Arial Cyr"/>
      <family val="2"/>
      <charset val="204"/>
    </font>
    <font>
      <sz val="16"/>
      <name val="Arial Cyr"/>
      <charset val="204"/>
    </font>
    <font>
      <sz val="30"/>
      <name val="Arial Cyr"/>
      <charset val="204"/>
    </font>
    <font>
      <b/>
      <sz val="30"/>
      <name val="Arial Cyr"/>
      <charset val="204"/>
    </font>
    <font>
      <sz val="30"/>
      <name val="Arial Cyr"/>
      <family val="2"/>
      <charset val="204"/>
    </font>
    <font>
      <sz val="30"/>
      <name val="Arial Cyr"/>
      <family val="2"/>
    </font>
    <font>
      <sz val="12"/>
      <name val="Arial Cyr"/>
      <family val="2"/>
      <charset val="204"/>
    </font>
    <font>
      <b/>
      <sz val="14"/>
      <name val="Arial Cyr"/>
      <family val="2"/>
    </font>
    <font>
      <b/>
      <sz val="40"/>
      <name val="Arial Cyr"/>
      <charset val="204"/>
    </font>
    <font>
      <sz val="18"/>
      <name val="Arial Cyr"/>
      <family val="2"/>
      <charset val="204"/>
    </font>
    <font>
      <b/>
      <sz val="28"/>
      <name val="Arial Cyr"/>
      <charset val="204"/>
    </font>
    <font>
      <sz val="20"/>
      <name val="Arial Cyr"/>
      <family val="2"/>
      <charset val="204"/>
    </font>
    <font>
      <sz val="20"/>
      <name val="Arial Cyr"/>
      <charset val="204"/>
    </font>
    <font>
      <sz val="35"/>
      <name val="Arial Cyr"/>
      <charset val="204"/>
    </font>
    <font>
      <sz val="22"/>
      <name val="Arial Cyr"/>
      <charset val="204"/>
    </font>
    <font>
      <sz val="24"/>
      <name val="Arial Cyr"/>
      <charset val="204"/>
    </font>
    <font>
      <sz val="25"/>
      <name val="Arial Cyr"/>
      <charset val="204"/>
    </font>
    <font>
      <sz val="25"/>
      <name val="Arial Cyr"/>
      <family val="2"/>
      <charset val="204"/>
    </font>
    <font>
      <sz val="16"/>
      <name val="Arial Cyr"/>
      <family val="2"/>
      <charset val="204"/>
    </font>
    <font>
      <sz val="48"/>
      <name val="Arial Cyr"/>
      <charset val="204"/>
    </font>
    <font>
      <b/>
      <sz val="40"/>
      <name val="Arial Cyr"/>
      <family val="2"/>
      <charset val="204"/>
    </font>
    <font>
      <b/>
      <sz val="35"/>
      <name val="Arial Cyr"/>
      <charset val="204"/>
    </font>
    <font>
      <sz val="10"/>
      <name val="Arial Cyr"/>
      <charset val="204"/>
    </font>
    <font>
      <u/>
      <sz val="35"/>
      <name val="Arial Cyr"/>
      <charset val="204"/>
    </font>
    <font>
      <sz val="36"/>
      <name val="Arial Cyr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6" tint="-0.49998474074526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49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7" fillId="0" borderId="1" xfId="0" applyFont="1" applyBorder="1" applyAlignment="1">
      <alignment textRotation="90" wrapText="1"/>
    </xf>
    <xf numFmtId="0" fontId="0" fillId="0" borderId="1" xfId="0" applyBorder="1"/>
    <xf numFmtId="0" fontId="1" fillId="0" borderId="1" xfId="0" applyFont="1" applyBorder="1"/>
    <xf numFmtId="0" fontId="7" fillId="2" borderId="1" xfId="0" applyFont="1" applyFill="1" applyBorder="1" applyAlignment="1">
      <alignment wrapText="1"/>
    </xf>
    <xf numFmtId="0" fontId="0" fillId="4" borderId="1" xfId="0" applyFill="1" applyBorder="1"/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1" fillId="0" borderId="0" xfId="0" applyFont="1"/>
    <xf numFmtId="0" fontId="0" fillId="7" borderId="0" xfId="0" applyFill="1"/>
    <xf numFmtId="0" fontId="0" fillId="8" borderId="0" xfId="0" applyFill="1"/>
    <xf numFmtId="0" fontId="0" fillId="0" borderId="0" xfId="0" applyAlignment="1">
      <alignment wrapText="1"/>
    </xf>
    <xf numFmtId="0" fontId="7" fillId="2" borderId="1" xfId="0" applyFont="1" applyFill="1" applyBorder="1" applyAlignment="1"/>
    <xf numFmtId="1" fontId="7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" xfId="0" applyBorder="1" applyAlignment="1"/>
    <xf numFmtId="1" fontId="0" fillId="0" borderId="1" xfId="0" applyNumberFormat="1" applyBorder="1" applyAlignment="1"/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/>
    <xf numFmtId="1" fontId="8" fillId="4" borderId="1" xfId="0" applyNumberFormat="1" applyFont="1" applyFill="1" applyBorder="1" applyAlignment="1">
      <alignment horizontal="center"/>
    </xf>
    <xf numFmtId="0" fontId="0" fillId="2" borderId="1" xfId="0" applyFill="1" applyBorder="1" applyAlignment="1"/>
    <xf numFmtId="0" fontId="7" fillId="3" borderId="1" xfId="0" applyFont="1" applyFill="1" applyBorder="1" applyAlignment="1"/>
    <xf numFmtId="1" fontId="7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/>
    <xf numFmtId="0" fontId="7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0" fontId="0" fillId="5" borderId="1" xfId="0" applyFill="1" applyBorder="1" applyAlignment="1"/>
    <xf numFmtId="0" fontId="13" fillId="5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/>
    <xf numFmtId="0" fontId="0" fillId="0" borderId="0" xfId="0" applyAlignment="1"/>
    <xf numFmtId="1" fontId="7" fillId="0" borderId="1" xfId="0" applyNumberFormat="1" applyFont="1" applyBorder="1" applyAlignment="1">
      <alignment horizontal="center"/>
    </xf>
    <xf numFmtId="1" fontId="0" fillId="0" borderId="0" xfId="0" applyNumberFormat="1"/>
    <xf numFmtId="0" fontId="10" fillId="0" borderId="8" xfId="0" applyFont="1" applyBorder="1" applyAlignment="1"/>
    <xf numFmtId="0" fontId="0" fillId="0" borderId="9" xfId="0" applyBorder="1" applyAlignment="1"/>
    <xf numFmtId="0" fontId="0" fillId="0" borderId="11" xfId="0" applyBorder="1" applyAlignment="1"/>
    <xf numFmtId="0" fontId="15" fillId="0" borderId="21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15" fillId="0" borderId="21" xfId="0" applyFont="1" applyFill="1" applyBorder="1" applyAlignment="1">
      <alignment horizontal="center" wrapText="1"/>
    </xf>
    <xf numFmtId="0" fontId="15" fillId="9" borderId="21" xfId="0" applyFont="1" applyFill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9" borderId="21" xfId="0" applyFont="1" applyFill="1" applyBorder="1" applyAlignment="1">
      <alignment horizontal="center" wrapText="1"/>
    </xf>
    <xf numFmtId="0" fontId="15" fillId="0" borderId="17" xfId="0" applyFont="1" applyBorder="1" applyAlignment="1">
      <alignment wrapText="1"/>
    </xf>
    <xf numFmtId="0" fontId="15" fillId="0" borderId="23" xfId="0" applyFont="1" applyBorder="1" applyAlignment="1">
      <alignment horizontal="center" textRotation="90" wrapText="1"/>
    </xf>
    <xf numFmtId="0" fontId="2" fillId="0" borderId="23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14" fillId="0" borderId="23" xfId="0" applyFont="1" applyFill="1" applyBorder="1" applyAlignment="1">
      <alignment horizontal="center" wrapText="1"/>
    </xf>
    <xf numFmtId="0" fontId="14" fillId="9" borderId="23" xfId="0" applyFont="1" applyFill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3" borderId="24" xfId="0" applyFont="1" applyFill="1" applyBorder="1" applyAlignment="1">
      <alignment wrapText="1"/>
    </xf>
    <xf numFmtId="0" fontId="14" fillId="3" borderId="23" xfId="0" applyFont="1" applyFill="1" applyBorder="1" applyAlignment="1">
      <alignment wrapText="1"/>
    </xf>
    <xf numFmtId="0" fontId="14" fillId="3" borderId="23" xfId="0" applyFont="1" applyFill="1" applyBorder="1" applyAlignment="1">
      <alignment horizontal="center" wrapText="1"/>
    </xf>
    <xf numFmtId="0" fontId="15" fillId="0" borderId="24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5" fillId="0" borderId="23" xfId="0" applyFont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1" fontId="15" fillId="0" borderId="23" xfId="0" applyNumberFormat="1" applyFont="1" applyFill="1" applyBorder="1" applyAlignment="1">
      <alignment horizontal="center" wrapText="1"/>
    </xf>
    <xf numFmtId="0" fontId="14" fillId="10" borderId="24" xfId="0" applyFont="1" applyFill="1" applyBorder="1" applyAlignment="1">
      <alignment wrapText="1"/>
    </xf>
    <xf numFmtId="0" fontId="14" fillId="10" borderId="23" xfId="0" applyFont="1" applyFill="1" applyBorder="1" applyAlignment="1">
      <alignment wrapText="1"/>
    </xf>
    <xf numFmtId="0" fontId="14" fillId="10" borderId="23" xfId="0" applyFont="1" applyFill="1" applyBorder="1" applyAlignment="1">
      <alignment horizontal="center" wrapText="1"/>
    </xf>
    <xf numFmtId="0" fontId="14" fillId="11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wrapText="1"/>
    </xf>
    <xf numFmtId="0" fontId="15" fillId="9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vertical="top" wrapText="1"/>
    </xf>
    <xf numFmtId="0" fontId="16" fillId="0" borderId="23" xfId="0" quotePrefix="1" applyFont="1" applyBorder="1" applyAlignment="1">
      <alignment horizontal="center" wrapText="1"/>
    </xf>
    <xf numFmtId="0" fontId="1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15" fillId="0" borderId="2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2" fillId="0" borderId="16" xfId="0" applyFont="1" applyFill="1" applyBorder="1"/>
    <xf numFmtId="0" fontId="2" fillId="0" borderId="25" xfId="0" applyFont="1" applyFill="1" applyBorder="1"/>
    <xf numFmtId="0" fontId="15" fillId="0" borderId="23" xfId="0" applyFont="1" applyFill="1" applyBorder="1" applyAlignment="1">
      <alignment wrapText="1"/>
    </xf>
    <xf numFmtId="0" fontId="14" fillId="12" borderId="24" xfId="0" applyFont="1" applyFill="1" applyBorder="1" applyAlignment="1">
      <alignment wrapText="1"/>
    </xf>
    <xf numFmtId="0" fontId="14" fillId="12" borderId="23" xfId="0" applyFont="1" applyFill="1" applyBorder="1" applyAlignment="1">
      <alignment wrapText="1"/>
    </xf>
    <xf numFmtId="0" fontId="14" fillId="12" borderId="23" xfId="0" applyFont="1" applyFill="1" applyBorder="1" applyAlignment="1">
      <alignment horizontal="center" wrapText="1"/>
    </xf>
    <xf numFmtId="0" fontId="0" fillId="0" borderId="25" xfId="0" applyFill="1" applyBorder="1"/>
    <xf numFmtId="0" fontId="0" fillId="0" borderId="13" xfId="0" applyFill="1" applyBorder="1"/>
    <xf numFmtId="0" fontId="15" fillId="0" borderId="23" xfId="0" quotePrefix="1" applyFont="1" applyFill="1" applyBorder="1" applyAlignment="1">
      <alignment horizontal="center" wrapText="1"/>
    </xf>
    <xf numFmtId="0" fontId="15" fillId="0" borderId="23" xfId="0" applyFont="1" applyFill="1" applyBorder="1" applyAlignment="1">
      <alignment vertical="top" wrapText="1"/>
    </xf>
    <xf numFmtId="0" fontId="15" fillId="12" borderId="23" xfId="0" applyFont="1" applyFill="1" applyBorder="1" applyAlignment="1">
      <alignment wrapText="1"/>
    </xf>
    <xf numFmtId="0" fontId="14" fillId="13" borderId="24" xfId="0" applyFont="1" applyFill="1" applyBorder="1" applyAlignment="1">
      <alignment wrapText="1"/>
    </xf>
    <xf numFmtId="0" fontId="14" fillId="13" borderId="23" xfId="0" applyFont="1" applyFill="1" applyBorder="1" applyAlignment="1">
      <alignment wrapText="1"/>
    </xf>
    <xf numFmtId="0" fontId="14" fillId="13" borderId="23" xfId="0" applyFont="1" applyFill="1" applyBorder="1" applyAlignment="1">
      <alignment horizontal="center" wrapText="1"/>
    </xf>
    <xf numFmtId="0" fontId="15" fillId="13" borderId="23" xfId="0" applyFont="1" applyFill="1" applyBorder="1" applyAlignment="1">
      <alignment horizontal="center" wrapText="1"/>
    </xf>
    <xf numFmtId="0" fontId="14" fillId="6" borderId="23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9" borderId="13" xfId="0" applyFont="1" applyFill="1" applyBorder="1" applyAlignment="1">
      <alignment wrapText="1"/>
    </xf>
    <xf numFmtId="0" fontId="15" fillId="0" borderId="25" xfId="0" applyFont="1" applyBorder="1" applyAlignment="1">
      <alignment horizontal="center" wrapText="1"/>
    </xf>
    <xf numFmtId="0" fontId="15" fillId="9" borderId="25" xfId="0" applyFont="1" applyFill="1" applyBorder="1" applyAlignment="1">
      <alignment horizontal="center" wrapText="1"/>
    </xf>
    <xf numFmtId="0" fontId="15" fillId="0" borderId="26" xfId="0" applyFont="1" applyBorder="1" applyAlignment="1"/>
    <xf numFmtId="0" fontId="15" fillId="0" borderId="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3" xfId="0" applyFont="1" applyFill="1" applyBorder="1" applyAlignment="1">
      <alignment horizontal="center" vertical="top" wrapText="1"/>
    </xf>
    <xf numFmtId="0" fontId="15" fillId="9" borderId="23" xfId="0" applyFont="1" applyFill="1" applyBorder="1" applyAlignment="1">
      <alignment horizontal="center" vertical="top" wrapText="1"/>
    </xf>
    <xf numFmtId="0" fontId="15" fillId="0" borderId="22" xfId="0" applyFont="1" applyBorder="1" applyAlignment="1"/>
    <xf numFmtId="0" fontId="15" fillId="0" borderId="12" xfId="0" applyFont="1" applyBorder="1" applyAlignment="1">
      <alignment wrapText="1"/>
    </xf>
    <xf numFmtId="0" fontId="2" fillId="9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9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14" fillId="0" borderId="24" xfId="0" applyFont="1" applyBorder="1" applyAlignment="1">
      <alignment horizontal="center" vertical="top" wrapText="1"/>
    </xf>
    <xf numFmtId="0" fontId="14" fillId="14" borderId="23" xfId="0" applyFont="1" applyFill="1" applyBorder="1" applyAlignment="1">
      <alignment horizontal="center" wrapText="1"/>
    </xf>
    <xf numFmtId="0" fontId="2" fillId="0" borderId="1" xfId="0" applyFont="1" applyBorder="1"/>
    <xf numFmtId="0" fontId="14" fillId="14" borderId="23" xfId="0" applyFont="1" applyFill="1" applyBorder="1" applyAlignment="1">
      <alignment horizontal="center" vertical="top" wrapText="1"/>
    </xf>
    <xf numFmtId="0" fontId="2" fillId="0" borderId="1" xfId="0" applyFont="1" applyBorder="1" applyAlignment="1"/>
    <xf numFmtId="0" fontId="2" fillId="4" borderId="1" xfId="0" applyFont="1" applyFill="1" applyBorder="1"/>
    <xf numFmtId="0" fontId="18" fillId="0" borderId="23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0" xfId="0" applyFill="1" applyBorder="1"/>
    <xf numFmtId="0" fontId="19" fillId="0" borderId="0" xfId="0" applyFont="1" applyBorder="1" applyAlignment="1">
      <alignment horizontal="center" vertical="top" wrapText="1"/>
    </xf>
    <xf numFmtId="0" fontId="14" fillId="14" borderId="24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0" fontId="2" fillId="0" borderId="0" xfId="0" applyFont="1" applyFill="1" applyAlignment="1"/>
    <xf numFmtId="0" fontId="0" fillId="0" borderId="0" xfId="0" applyFont="1"/>
    <xf numFmtId="0" fontId="0" fillId="0" borderId="0" xfId="0" applyFont="1" applyFill="1"/>
    <xf numFmtId="1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7" fillId="0" borderId="0" xfId="0" applyFont="1" applyBorder="1"/>
    <xf numFmtId="49" fontId="30" fillId="0" borderId="29" xfId="0" applyNumberFormat="1" applyFont="1" applyFill="1" applyBorder="1" applyAlignment="1">
      <alignment horizontal="center" vertical="center" textRotation="90"/>
    </xf>
    <xf numFmtId="49" fontId="30" fillId="0" borderId="30" xfId="0" applyNumberFormat="1" applyFont="1" applyBorder="1" applyAlignment="1">
      <alignment horizontal="center" vertical="center" textRotation="90"/>
    </xf>
    <xf numFmtId="49" fontId="30" fillId="0" borderId="31" xfId="0" applyNumberFormat="1" applyFont="1" applyBorder="1" applyAlignment="1">
      <alignment horizontal="center" vertical="center" textRotation="90"/>
    </xf>
    <xf numFmtId="49" fontId="30" fillId="0" borderId="29" xfId="0" applyNumberFormat="1" applyFont="1" applyBorder="1" applyAlignment="1">
      <alignment horizontal="center" vertical="center" textRotation="90"/>
    </xf>
    <xf numFmtId="49" fontId="30" fillId="0" borderId="30" xfId="0" applyNumberFormat="1" applyFont="1" applyFill="1" applyBorder="1" applyAlignment="1">
      <alignment horizontal="center" vertical="center" textRotation="90"/>
    </xf>
    <xf numFmtId="49" fontId="30" fillId="0" borderId="31" xfId="0" applyNumberFormat="1" applyFont="1" applyFill="1" applyBorder="1" applyAlignment="1">
      <alignment horizontal="center" vertical="center" textRotation="90"/>
    </xf>
    <xf numFmtId="49" fontId="30" fillId="0" borderId="32" xfId="0" applyNumberFormat="1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top"/>
    </xf>
    <xf numFmtId="0" fontId="32" fillId="0" borderId="38" xfId="0" applyFont="1" applyBorder="1" applyAlignment="1">
      <alignment horizontal="center" vertical="top"/>
    </xf>
    <xf numFmtId="0" fontId="32" fillId="0" borderId="40" xfId="0" applyFont="1" applyBorder="1" applyAlignment="1">
      <alignment horizontal="center" vertical="top"/>
    </xf>
    <xf numFmtId="0" fontId="33" fillId="0" borderId="38" xfId="0" applyFont="1" applyBorder="1" applyAlignment="1">
      <alignment horizontal="center" vertical="top"/>
    </xf>
    <xf numFmtId="0" fontId="33" fillId="0" borderId="40" xfId="0" applyFont="1" applyBorder="1" applyAlignment="1">
      <alignment horizontal="center" vertical="top"/>
    </xf>
    <xf numFmtId="0" fontId="35" fillId="0" borderId="37" xfId="0" applyFont="1" applyBorder="1" applyAlignment="1">
      <alignment horizontal="center" vertical="top"/>
    </xf>
    <xf numFmtId="0" fontId="31" fillId="0" borderId="4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top"/>
    </xf>
    <xf numFmtId="0" fontId="32" fillId="0" borderId="42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33" fillId="0" borderId="42" xfId="0" applyFont="1" applyBorder="1" applyAlignment="1">
      <alignment horizontal="center" vertical="top"/>
    </xf>
    <xf numFmtId="0" fontId="35" fillId="0" borderId="41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top"/>
    </xf>
    <xf numFmtId="0" fontId="32" fillId="0" borderId="46" xfId="0" applyFont="1" applyBorder="1" applyAlignment="1">
      <alignment horizontal="center" vertical="top"/>
    </xf>
    <xf numFmtId="0" fontId="32" fillId="0" borderId="44" xfId="0" applyFont="1" applyBorder="1" applyAlignment="1">
      <alignment horizontal="center" vertical="top"/>
    </xf>
    <xf numFmtId="0" fontId="32" fillId="0" borderId="47" xfId="0" applyFont="1" applyBorder="1" applyAlignment="1">
      <alignment horizontal="center" vertical="top"/>
    </xf>
    <xf numFmtId="0" fontId="23" fillId="0" borderId="47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36" fillId="0" borderId="42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31" fillId="0" borderId="46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9" fillId="0" borderId="0" xfId="0" applyFont="1" applyFill="1" applyBorder="1"/>
    <xf numFmtId="0" fontId="38" fillId="0" borderId="44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16" borderId="0" xfId="0" applyFill="1" applyAlignment="1"/>
    <xf numFmtId="0" fontId="38" fillId="0" borderId="0" xfId="0" applyFont="1" applyBorder="1" applyAlignment="1">
      <alignment horizontal="center"/>
    </xf>
    <xf numFmtId="0" fontId="38" fillId="0" borderId="0" xfId="0" applyFont="1"/>
    <xf numFmtId="0" fontId="40" fillId="0" borderId="0" xfId="0" applyFont="1" applyBorder="1" applyAlignment="1">
      <alignment horizontal="center"/>
    </xf>
    <xf numFmtId="0" fontId="38" fillId="0" borderId="0" xfId="0" applyFont="1" applyAlignment="1">
      <alignment wrapText="1"/>
    </xf>
    <xf numFmtId="0" fontId="22" fillId="0" borderId="0" xfId="0" applyFont="1" applyBorder="1"/>
    <xf numFmtId="0" fontId="0" fillId="0" borderId="1" xfId="0" applyBorder="1" applyAlignment="1">
      <alignment horizontal="left"/>
    </xf>
    <xf numFmtId="0" fontId="41" fillId="0" borderId="0" xfId="0" applyFont="1" applyBorder="1" applyAlignment="1">
      <alignment wrapText="1"/>
    </xf>
    <xf numFmtId="0" fontId="22" fillId="17" borderId="1" xfId="0" applyFont="1" applyFill="1" applyBorder="1" applyAlignment="1"/>
    <xf numFmtId="0" fontId="0" fillId="0" borderId="0" xfId="0" applyFill="1" applyBorder="1" applyAlignment="1"/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5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4" fillId="0" borderId="43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15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3" fillId="0" borderId="0" xfId="0" applyFont="1"/>
    <xf numFmtId="0" fontId="37" fillId="0" borderId="0" xfId="0" applyFont="1"/>
    <xf numFmtId="0" fontId="42" fillId="0" borderId="0" xfId="0" applyFont="1" applyBorder="1" applyAlignment="1">
      <alignment horizontal="left"/>
    </xf>
    <xf numFmtId="0" fontId="0" fillId="18" borderId="0" xfId="0" applyFill="1" applyBorder="1" applyAlignment="1"/>
    <xf numFmtId="0" fontId="42" fillId="0" borderId="0" xfId="0" applyFont="1"/>
    <xf numFmtId="0" fontId="20" fillId="0" borderId="0" xfId="0" applyFont="1" applyBorder="1"/>
    <xf numFmtId="0" fontId="24" fillId="0" borderId="0" xfId="0" applyFont="1" applyBorder="1" applyAlignment="1">
      <alignment horizontal="center" vertical="center"/>
    </xf>
    <xf numFmtId="0" fontId="32" fillId="0" borderId="0" xfId="0" applyFont="1"/>
    <xf numFmtId="0" fontId="46" fillId="0" borderId="1" xfId="0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38" fillId="0" borderId="0" xfId="0" applyFont="1" applyAlignment="1"/>
    <xf numFmtId="0" fontId="20" fillId="18" borderId="1" xfId="0" applyFont="1" applyFill="1" applyBorder="1" applyAlignment="1">
      <alignment horizontal="center" vertical="center"/>
    </xf>
    <xf numFmtId="0" fontId="41" fillId="0" borderId="0" xfId="0" applyFont="1"/>
    <xf numFmtId="0" fontId="27" fillId="0" borderId="0" xfId="0" applyFont="1"/>
    <xf numFmtId="0" fontId="47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left"/>
    </xf>
    <xf numFmtId="0" fontId="23" fillId="0" borderId="0" xfId="0" applyFont="1"/>
    <xf numFmtId="0" fontId="47" fillId="0" borderId="0" xfId="0" applyFont="1"/>
    <xf numFmtId="0" fontId="38" fillId="18" borderId="0" xfId="0" applyFont="1" applyFill="1" applyBorder="1" applyAlignment="1"/>
    <xf numFmtId="0" fontId="39" fillId="0" borderId="0" xfId="0" applyFont="1" applyBorder="1"/>
    <xf numFmtId="0" fontId="4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/>
    <xf numFmtId="0" fontId="49" fillId="0" borderId="0" xfId="0" applyFont="1"/>
    <xf numFmtId="0" fontId="35" fillId="0" borderId="0" xfId="0" applyFont="1" applyBorder="1"/>
    <xf numFmtId="0" fontId="35" fillId="0" borderId="0" xfId="0" applyFont="1"/>
    <xf numFmtId="0" fontId="32" fillId="0" borderId="0" xfId="0" applyFont="1" applyBorder="1"/>
    <xf numFmtId="0" fontId="44" fillId="0" borderId="0" xfId="0" applyFont="1" applyBorder="1"/>
    <xf numFmtId="0" fontId="20" fillId="0" borderId="4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20" fillId="0" borderId="42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32" fillId="0" borderId="51" xfId="0" applyFont="1" applyBorder="1" applyAlignment="1">
      <alignment horizontal="center" vertical="top"/>
    </xf>
    <xf numFmtId="0" fontId="32" fillId="0" borderId="54" xfId="0" applyFont="1" applyBorder="1" applyAlignment="1">
      <alignment horizontal="center" vertical="top"/>
    </xf>
    <xf numFmtId="0" fontId="32" fillId="0" borderId="39" xfId="0" applyFont="1" applyBorder="1" applyAlignment="1">
      <alignment horizontal="center" vertical="top"/>
    </xf>
    <xf numFmtId="0" fontId="32" fillId="0" borderId="5" xfId="0" applyFont="1" applyBorder="1" applyAlignment="1">
      <alignment horizontal="center" vertical="top"/>
    </xf>
    <xf numFmtId="0" fontId="29" fillId="0" borderId="32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top"/>
    </xf>
    <xf numFmtId="0" fontId="29" fillId="0" borderId="55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1" fillId="14" borderId="23" xfId="0" applyFont="1" applyFill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1" fillId="14" borderId="24" xfId="0" applyFont="1" applyFill="1" applyBorder="1" applyAlignment="1">
      <alignment horizontal="center" vertical="top" wrapText="1"/>
    </xf>
    <xf numFmtId="0" fontId="7" fillId="0" borderId="46" xfId="0" applyFont="1" applyBorder="1" applyAlignment="1"/>
    <xf numFmtId="1" fontId="8" fillId="0" borderId="44" xfId="0" applyNumberFormat="1" applyFont="1" applyBorder="1" applyAlignment="1">
      <alignment horizontal="center"/>
    </xf>
    <xf numFmtId="1" fontId="8" fillId="9" borderId="44" xfId="0" applyNumberFormat="1" applyFont="1" applyFill="1" applyBorder="1" applyAlignment="1">
      <alignment horizontal="center"/>
    </xf>
    <xf numFmtId="1" fontId="8" fillId="9" borderId="44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3" borderId="1" xfId="0" applyNumberFormat="1" applyFont="1" applyFill="1" applyBorder="1" applyAlignment="1" applyProtection="1">
      <alignment horizontal="center"/>
    </xf>
    <xf numFmtId="49" fontId="8" fillId="3" borderId="4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 applyProtection="1">
      <alignment horizontal="left" wrapText="1"/>
      <protection locked="0"/>
    </xf>
    <xf numFmtId="0" fontId="7" fillId="10" borderId="1" xfId="0" applyFont="1" applyFill="1" applyBorder="1" applyAlignment="1">
      <alignment horizontal="center" wrapText="1"/>
    </xf>
    <xf numFmtId="1" fontId="7" fillId="10" borderId="1" xfId="0" applyNumberFormat="1" applyFont="1" applyFill="1" applyBorder="1" applyAlignment="1">
      <alignment horizontal="center" wrapText="1"/>
    </xf>
    <xf numFmtId="1" fontId="7" fillId="10" borderId="1" xfId="0" applyNumberFormat="1" applyFont="1" applyFill="1" applyBorder="1" applyAlignment="1" applyProtection="1">
      <alignment horizontal="center" wrapText="1"/>
    </xf>
    <xf numFmtId="0" fontId="8" fillId="9" borderId="7" xfId="0" applyFont="1" applyFill="1" applyBorder="1" applyAlignment="1">
      <alignment horizontal="center"/>
    </xf>
    <xf numFmtId="0" fontId="7" fillId="0" borderId="2" xfId="0" applyFont="1" applyBorder="1" applyAlignment="1">
      <alignment textRotation="90" wrapText="1"/>
    </xf>
    <xf numFmtId="0" fontId="53" fillId="3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8" fillId="3" borderId="1" xfId="0" applyFont="1" applyFill="1" applyBorder="1" applyAlignment="1"/>
    <xf numFmtId="1" fontId="10" fillId="10" borderId="1" xfId="0" applyNumberFormat="1" applyFont="1" applyFill="1" applyBorder="1" applyAlignment="1" applyProtection="1">
      <alignment horizontal="center"/>
    </xf>
    <xf numFmtId="1" fontId="10" fillId="10" borderId="1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/>
    <xf numFmtId="0" fontId="8" fillId="0" borderId="40" xfId="0" applyFont="1" applyFill="1" applyBorder="1" applyAlignment="1" applyProtection="1"/>
    <xf numFmtId="0" fontId="8" fillId="0" borderId="44" xfId="0" applyFont="1" applyBorder="1" applyAlignment="1"/>
    <xf numFmtId="0" fontId="8" fillId="0" borderId="44" xfId="0" applyFont="1" applyFill="1" applyBorder="1" applyAlignment="1" applyProtection="1"/>
    <xf numFmtId="1" fontId="8" fillId="0" borderId="44" xfId="0" applyNumberFormat="1" applyFont="1" applyFill="1" applyBorder="1" applyAlignment="1" applyProtection="1"/>
    <xf numFmtId="0" fontId="8" fillId="0" borderId="47" xfId="0" applyFont="1" applyFill="1" applyBorder="1" applyAlignment="1" applyProtection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 applyProtection="1">
      <alignment horizontal="center"/>
    </xf>
    <xf numFmtId="1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protection locked="0"/>
    </xf>
    <xf numFmtId="0" fontId="8" fillId="0" borderId="1" xfId="0" applyFont="1" applyFill="1" applyBorder="1" applyAlignment="1"/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Protection="1">
      <protection locked="0"/>
    </xf>
    <xf numFmtId="1" fontId="8" fillId="0" borderId="1" xfId="0" applyNumberFormat="1" applyFont="1" applyFill="1" applyBorder="1" applyAlignment="1"/>
    <xf numFmtId="1" fontId="8" fillId="0" borderId="1" xfId="0" applyNumberFormat="1" applyFont="1" applyFill="1" applyBorder="1" applyAlignment="1" applyProtection="1">
      <protection locked="0"/>
    </xf>
    <xf numFmtId="1" fontId="8" fillId="0" borderId="0" xfId="0" applyNumberFormat="1" applyFont="1" applyFill="1"/>
    <xf numFmtId="0" fontId="8" fillId="0" borderId="2" xfId="0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1" fontId="8" fillId="0" borderId="2" xfId="0" applyNumberFormat="1" applyFont="1" applyFill="1" applyBorder="1" applyAlignment="1" applyProtection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0" borderId="2" xfId="0" applyNumberFormat="1" applyFont="1" applyFill="1" applyBorder="1" applyAlignment="1" applyProtection="1">
      <protection locked="0"/>
    </xf>
    <xf numFmtId="0" fontId="7" fillId="0" borderId="37" xfId="0" applyFont="1" applyFill="1" applyBorder="1" applyAlignment="1"/>
    <xf numFmtId="1" fontId="8" fillId="0" borderId="38" xfId="0" applyNumberFormat="1" applyFont="1" applyFill="1" applyBorder="1" applyAlignment="1">
      <alignment horizontal="center"/>
    </xf>
    <xf numFmtId="0" fontId="8" fillId="0" borderId="38" xfId="0" applyFont="1" applyFill="1" applyBorder="1" applyAlignment="1"/>
    <xf numFmtId="1" fontId="8" fillId="0" borderId="38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wrapText="1"/>
    </xf>
    <xf numFmtId="0" fontId="52" fillId="0" borderId="23" xfId="0" applyFont="1" applyFill="1" applyBorder="1" applyAlignment="1" applyProtection="1">
      <alignment horizontal="center" wrapText="1"/>
      <protection locked="0"/>
    </xf>
    <xf numFmtId="0" fontId="11" fillId="0" borderId="23" xfId="0" applyFont="1" applyFill="1" applyBorder="1" applyAlignment="1" applyProtection="1">
      <alignment horizontal="center" vertical="top" wrapText="1"/>
      <protection locked="0"/>
    </xf>
    <xf numFmtId="0" fontId="52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0" fontId="54" fillId="0" borderId="0" xfId="0" applyFont="1" applyAlignment="1">
      <alignment horizontal="left" wrapText="1"/>
    </xf>
    <xf numFmtId="0" fontId="51" fillId="14" borderId="13" xfId="0" applyFont="1" applyFill="1" applyBorder="1" applyAlignment="1">
      <alignment horizontal="center" wrapText="1"/>
    </xf>
    <xf numFmtId="0" fontId="51" fillId="14" borderId="17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7" fillId="0" borderId="3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 wrapText="1"/>
    </xf>
    <xf numFmtId="0" fontId="7" fillId="3" borderId="56" xfId="0" applyFont="1" applyFill="1" applyBorder="1" applyAlignment="1">
      <alignment horizontal="left" wrapText="1"/>
    </xf>
    <xf numFmtId="0" fontId="7" fillId="3" borderId="57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7" fillId="0" borderId="45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left" vertical="top" wrapText="1"/>
    </xf>
    <xf numFmtId="0" fontId="7" fillId="3" borderId="5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8" fillId="0" borderId="5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top"/>
    </xf>
    <xf numFmtId="0" fontId="30" fillId="0" borderId="15" xfId="0" applyFont="1" applyFill="1" applyBorder="1" applyAlignment="1">
      <alignment horizontal="center" vertical="top"/>
    </xf>
    <xf numFmtId="0" fontId="30" fillId="0" borderId="16" xfId="0" applyFont="1" applyFill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8" fillId="0" borderId="0" xfId="0" applyFont="1" applyAlignment="1">
      <alignment horizontal="left" wrapText="1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3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42" fillId="0" borderId="0" xfId="0" applyFont="1" applyAlignment="1">
      <alignment vertical="top" wrapText="1"/>
    </xf>
    <xf numFmtId="0" fontId="39" fillId="0" borderId="0" xfId="0" applyFont="1" applyBorder="1" applyAlignment="1"/>
    <xf numFmtId="0" fontId="48" fillId="0" borderId="0" xfId="0" applyFont="1"/>
    <xf numFmtId="0" fontId="29" fillId="0" borderId="45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right" wrapText="1"/>
    </xf>
    <xf numFmtId="0" fontId="14" fillId="6" borderId="16" xfId="0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4" fillId="0" borderId="14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14" borderId="13" xfId="0" applyFont="1" applyFill="1" applyBorder="1" applyAlignment="1">
      <alignment horizontal="center" wrapText="1"/>
    </xf>
    <xf numFmtId="0" fontId="14" fillId="14" borderId="17" xfId="0" applyFont="1" applyFill="1" applyBorder="1" applyAlignment="1">
      <alignment horizontal="center" wrapText="1"/>
    </xf>
    <xf numFmtId="0" fontId="14" fillId="14" borderId="2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0" fillId="0" borderId="0" xfId="0" applyFont="1" applyBorder="1" applyAlignment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21</xdr:row>
      <xdr:rowOff>152400</xdr:rowOff>
    </xdr:from>
    <xdr:to>
      <xdr:col>21</xdr:col>
      <xdr:colOff>571500</xdr:colOff>
      <xdr:row>21</xdr:row>
      <xdr:rowOff>1247775</xdr:rowOff>
    </xdr:to>
    <xdr:sp macro="" textlink="">
      <xdr:nvSpPr>
        <xdr:cNvPr id="3" name="AutoShape 892"/>
        <xdr:cNvSpPr>
          <a:spLocks noChangeArrowheads="1"/>
        </xdr:cNvSpPr>
      </xdr:nvSpPr>
      <xdr:spPr bwMode="auto">
        <a:xfrm flipH="1">
          <a:off x="22907625" y="54530625"/>
          <a:ext cx="428625" cy="1095375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0</xdr:rowOff>
    </xdr:from>
    <xdr:to>
      <xdr:col>48</xdr:col>
      <xdr:colOff>238125</xdr:colOff>
      <xdr:row>12</xdr:row>
      <xdr:rowOff>0</xdr:rowOff>
    </xdr:to>
    <xdr:sp macro="" textlink="">
      <xdr:nvSpPr>
        <xdr:cNvPr id="61" name="Line 938"/>
        <xdr:cNvSpPr>
          <a:spLocks noChangeShapeType="1"/>
        </xdr:cNvSpPr>
      </xdr:nvSpPr>
      <xdr:spPr bwMode="auto">
        <a:xfrm flipV="1">
          <a:off x="41167050" y="929640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14</xdr:row>
      <xdr:rowOff>0</xdr:rowOff>
    </xdr:from>
    <xdr:to>
      <xdr:col>42</xdr:col>
      <xdr:colOff>571500</xdr:colOff>
      <xdr:row>14</xdr:row>
      <xdr:rowOff>571500</xdr:rowOff>
    </xdr:to>
    <xdr:sp macro="" textlink="">
      <xdr:nvSpPr>
        <xdr:cNvPr id="67" name="AutoShape 892"/>
        <xdr:cNvSpPr>
          <a:spLocks noChangeArrowheads="1"/>
        </xdr:cNvSpPr>
      </xdr:nvSpPr>
      <xdr:spPr bwMode="auto">
        <a:xfrm flipH="1">
          <a:off x="37115750" y="23082250"/>
          <a:ext cx="571500" cy="571500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0</xdr:colOff>
      <xdr:row>14</xdr:row>
      <xdr:rowOff>0</xdr:rowOff>
    </xdr:from>
    <xdr:to>
      <xdr:col>43</xdr:col>
      <xdr:colOff>571500</xdr:colOff>
      <xdr:row>14</xdr:row>
      <xdr:rowOff>571500</xdr:rowOff>
    </xdr:to>
    <xdr:sp macro="" textlink="">
      <xdr:nvSpPr>
        <xdr:cNvPr id="68" name="AutoShape 892"/>
        <xdr:cNvSpPr>
          <a:spLocks noChangeArrowheads="1"/>
        </xdr:cNvSpPr>
      </xdr:nvSpPr>
      <xdr:spPr bwMode="auto">
        <a:xfrm flipH="1">
          <a:off x="37750750" y="23082250"/>
          <a:ext cx="571500" cy="571500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0</xdr:colOff>
      <xdr:row>14</xdr:row>
      <xdr:rowOff>0</xdr:rowOff>
    </xdr:from>
    <xdr:to>
      <xdr:col>44</xdr:col>
      <xdr:colOff>571500</xdr:colOff>
      <xdr:row>14</xdr:row>
      <xdr:rowOff>571500</xdr:rowOff>
    </xdr:to>
    <xdr:sp macro="" textlink="">
      <xdr:nvSpPr>
        <xdr:cNvPr id="69" name="AutoShape 892"/>
        <xdr:cNvSpPr>
          <a:spLocks noChangeArrowheads="1"/>
        </xdr:cNvSpPr>
      </xdr:nvSpPr>
      <xdr:spPr bwMode="auto">
        <a:xfrm flipH="1">
          <a:off x="38449250" y="23082250"/>
          <a:ext cx="571500" cy="571500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14</xdr:row>
      <xdr:rowOff>0</xdr:rowOff>
    </xdr:from>
    <xdr:to>
      <xdr:col>45</xdr:col>
      <xdr:colOff>571500</xdr:colOff>
      <xdr:row>14</xdr:row>
      <xdr:rowOff>571500</xdr:rowOff>
    </xdr:to>
    <xdr:sp macro="" textlink="">
      <xdr:nvSpPr>
        <xdr:cNvPr id="70" name="AutoShape 892"/>
        <xdr:cNvSpPr>
          <a:spLocks noChangeArrowheads="1"/>
        </xdr:cNvSpPr>
      </xdr:nvSpPr>
      <xdr:spPr bwMode="auto">
        <a:xfrm flipH="1">
          <a:off x="39211250" y="23082250"/>
          <a:ext cx="571500" cy="571500"/>
        </a:xfrm>
        <a:prstGeom prst="triangle">
          <a:avLst>
            <a:gd name="adj" fmla="val 50000"/>
          </a:avLst>
        </a:prstGeom>
        <a:solidFill>
          <a:srgbClr val="000000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tabSelected="1" zoomScale="90" zoomScaleNormal="90" workbookViewId="0">
      <selection activeCell="F50" sqref="F50"/>
    </sheetView>
  </sheetViews>
  <sheetFormatPr defaultRowHeight="15"/>
  <cols>
    <col min="1" max="1" width="10.28515625" customWidth="1"/>
    <col min="2" max="2" width="34.5703125" customWidth="1"/>
    <col min="3" max="3" width="16" customWidth="1"/>
    <col min="4" max="4" width="6.140625" customWidth="1"/>
    <col min="5" max="5" width="6.28515625" customWidth="1"/>
    <col min="6" max="6" width="18.28515625" customWidth="1"/>
    <col min="7" max="7" width="7" customWidth="1"/>
    <col min="8" max="8" width="5.42578125" customWidth="1"/>
    <col min="9" max="9" width="7" customWidth="1"/>
    <col min="10" max="10" width="5.28515625" customWidth="1"/>
    <col min="11" max="11" width="6.7109375" customWidth="1"/>
    <col min="12" max="12" width="9.140625" customWidth="1"/>
    <col min="14" max="14" width="8" customWidth="1"/>
  </cols>
  <sheetData>
    <row r="1" spans="1:20" s="4" customFormat="1" ht="104.25" customHeight="1">
      <c r="A1" s="1"/>
      <c r="C1" s="342"/>
      <c r="D1" s="342"/>
      <c r="E1" s="342"/>
      <c r="F1" s="342"/>
      <c r="G1" s="342"/>
      <c r="H1" s="342"/>
      <c r="L1" s="377" t="s">
        <v>424</v>
      </c>
      <c r="M1" s="377"/>
      <c r="N1" s="377"/>
      <c r="O1" s="377"/>
      <c r="P1" s="377"/>
      <c r="Q1" s="377"/>
      <c r="R1" s="377"/>
    </row>
    <row r="2" spans="1:20" s="6" customFormat="1" ht="18.75">
      <c r="A2" s="376" t="s">
        <v>384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</row>
    <row r="3" spans="1:20" s="143" customFormat="1" ht="18" customHeight="1">
      <c r="A3" s="368" t="s">
        <v>2</v>
      </c>
      <c r="B3" s="371" t="s">
        <v>3</v>
      </c>
      <c r="C3" s="374" t="s">
        <v>4</v>
      </c>
      <c r="D3" s="374" t="s">
        <v>5</v>
      </c>
      <c r="E3" s="375" t="s">
        <v>7</v>
      </c>
      <c r="F3" s="375"/>
      <c r="G3" s="375"/>
      <c r="H3" s="375"/>
      <c r="I3" s="375"/>
      <c r="J3" s="375"/>
      <c r="K3" s="375"/>
      <c r="L3" s="384"/>
      <c r="M3" s="384"/>
      <c r="N3" s="384"/>
      <c r="O3" s="384"/>
      <c r="P3" s="384"/>
      <c r="Q3" s="384"/>
      <c r="R3" s="385"/>
    </row>
    <row r="4" spans="1:20" s="143" customFormat="1" ht="15" customHeight="1">
      <c r="A4" s="369"/>
      <c r="B4" s="372"/>
      <c r="C4" s="374"/>
      <c r="D4" s="374"/>
      <c r="E4" s="375" t="s">
        <v>15</v>
      </c>
      <c r="F4" s="375"/>
      <c r="G4" s="375"/>
      <c r="H4" s="375"/>
      <c r="I4" s="375"/>
      <c r="J4" s="375"/>
      <c r="K4" s="375"/>
      <c r="L4" s="391" t="s">
        <v>19</v>
      </c>
      <c r="M4" s="392"/>
      <c r="N4" s="391" t="s">
        <v>20</v>
      </c>
      <c r="O4" s="392"/>
      <c r="P4" s="391" t="s">
        <v>21</v>
      </c>
      <c r="Q4" s="392"/>
      <c r="R4" s="295" t="s">
        <v>186</v>
      </c>
    </row>
    <row r="5" spans="1:20" s="143" customFormat="1" ht="15" customHeight="1">
      <c r="A5" s="369"/>
      <c r="B5" s="372"/>
      <c r="C5" s="374"/>
      <c r="D5" s="374"/>
      <c r="E5" s="359" t="s">
        <v>6</v>
      </c>
      <c r="F5" s="380" t="s">
        <v>16</v>
      </c>
      <c r="G5" s="381"/>
      <c r="H5" s="381"/>
      <c r="I5" s="381"/>
      <c r="J5" s="381"/>
      <c r="K5" s="359" t="s">
        <v>12</v>
      </c>
      <c r="L5" s="386" t="s">
        <v>425</v>
      </c>
      <c r="M5" s="386" t="s">
        <v>426</v>
      </c>
      <c r="N5" s="393" t="s">
        <v>167</v>
      </c>
      <c r="O5" s="393" t="s">
        <v>380</v>
      </c>
      <c r="P5" s="393" t="s">
        <v>168</v>
      </c>
      <c r="Q5" s="393" t="s">
        <v>381</v>
      </c>
      <c r="R5" s="386" t="s">
        <v>382</v>
      </c>
    </row>
    <row r="6" spans="1:20" s="143" customFormat="1" ht="25.5" customHeight="1">
      <c r="A6" s="369"/>
      <c r="B6" s="372"/>
      <c r="C6" s="374"/>
      <c r="D6" s="374"/>
      <c r="E6" s="359"/>
      <c r="F6" s="359" t="s">
        <v>8</v>
      </c>
      <c r="G6" s="382" t="s">
        <v>17</v>
      </c>
      <c r="H6" s="383"/>
      <c r="I6" s="383"/>
      <c r="J6" s="383"/>
      <c r="K6" s="359"/>
      <c r="L6" s="389"/>
      <c r="M6" s="387"/>
      <c r="N6" s="393"/>
      <c r="O6" s="393"/>
      <c r="P6" s="393"/>
      <c r="Q6" s="393"/>
      <c r="R6" s="387"/>
    </row>
    <row r="7" spans="1:20" s="142" customFormat="1" ht="74.25" customHeight="1">
      <c r="A7" s="370"/>
      <c r="B7" s="373"/>
      <c r="C7" s="374"/>
      <c r="D7" s="374"/>
      <c r="E7" s="360"/>
      <c r="F7" s="360"/>
      <c r="G7" s="7" t="s">
        <v>9</v>
      </c>
      <c r="H7" s="7" t="s">
        <v>10</v>
      </c>
      <c r="I7" s="7" t="s">
        <v>11</v>
      </c>
      <c r="J7" s="296" t="s">
        <v>13</v>
      </c>
      <c r="K7" s="360"/>
      <c r="L7" s="390"/>
      <c r="M7" s="388"/>
      <c r="N7" s="393"/>
      <c r="O7" s="393"/>
      <c r="P7" s="393"/>
      <c r="Q7" s="393"/>
      <c r="R7" s="388"/>
    </row>
    <row r="8" spans="1:20">
      <c r="A8" s="285">
        <v>1</v>
      </c>
      <c r="B8" s="285">
        <v>2</v>
      </c>
      <c r="C8" s="285">
        <v>3</v>
      </c>
      <c r="D8" s="285">
        <v>4</v>
      </c>
      <c r="E8" s="285">
        <v>5</v>
      </c>
      <c r="F8" s="285">
        <v>6</v>
      </c>
      <c r="G8" s="285">
        <v>7</v>
      </c>
      <c r="H8" s="285">
        <v>8</v>
      </c>
      <c r="I8" s="285">
        <v>9</v>
      </c>
      <c r="J8" s="285">
        <v>10</v>
      </c>
      <c r="K8" s="285">
        <v>11</v>
      </c>
      <c r="L8" s="285">
        <v>12</v>
      </c>
      <c r="M8" s="285">
        <v>13</v>
      </c>
      <c r="N8" s="285">
        <v>14</v>
      </c>
      <c r="O8" s="285">
        <v>15</v>
      </c>
      <c r="P8" s="285">
        <v>16</v>
      </c>
      <c r="Q8" s="285">
        <v>17</v>
      </c>
      <c r="R8" s="285">
        <v>18</v>
      </c>
    </row>
    <row r="9" spans="1:20">
      <c r="A9" s="12" t="s">
        <v>23</v>
      </c>
      <c r="B9" s="38" t="s">
        <v>203</v>
      </c>
      <c r="C9" s="297"/>
      <c r="D9" s="39">
        <f>IF(SUM(D10:D24)=SUM(L9:R9),SUM(D10:D24),0)</f>
        <v>1476</v>
      </c>
      <c r="E9" s="39">
        <f>SUM(E10:E23)</f>
        <v>0</v>
      </c>
      <c r="F9" s="39">
        <f t="shared" ref="F9:R9" si="0">SUM(F10:F23)</f>
        <v>1404</v>
      </c>
      <c r="G9" s="39">
        <f t="shared" si="0"/>
        <v>1081</v>
      </c>
      <c r="H9" s="39">
        <f t="shared" si="0"/>
        <v>323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>SUM(L10:L24)</f>
        <v>684</v>
      </c>
      <c r="M9" s="39">
        <f>SUM(M10:M24)</f>
        <v>792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T9" s="142"/>
    </row>
    <row r="10" spans="1:20" s="4" customFormat="1">
      <c r="A10" s="308" t="s">
        <v>410</v>
      </c>
      <c r="B10" s="309" t="s">
        <v>164</v>
      </c>
      <c r="C10" s="310" t="s">
        <v>404</v>
      </c>
      <c r="D10" s="311">
        <f>SUM(L10:R10)</f>
        <v>78</v>
      </c>
      <c r="E10" s="312"/>
      <c r="F10" s="311">
        <f>D10-E10-J10</f>
        <v>78</v>
      </c>
      <c r="G10" s="311">
        <f>F10-H10-I10</f>
        <v>78</v>
      </c>
      <c r="H10" s="313"/>
      <c r="I10" s="314"/>
      <c r="J10" s="314"/>
      <c r="K10" s="315"/>
      <c r="L10" s="313">
        <v>36</v>
      </c>
      <c r="M10" s="313">
        <v>42</v>
      </c>
      <c r="N10" s="314"/>
      <c r="O10" s="314"/>
      <c r="P10" s="314"/>
      <c r="Q10" s="314"/>
      <c r="R10" s="314"/>
    </row>
    <row r="11" spans="1:20" s="4" customFormat="1">
      <c r="A11" s="308" t="s">
        <v>411</v>
      </c>
      <c r="B11" s="309" t="s">
        <v>162</v>
      </c>
      <c r="C11" s="310" t="s">
        <v>127</v>
      </c>
      <c r="D11" s="311">
        <f t="shared" ref="D11:D24" si="1">SUM(L11:R11)</f>
        <v>117</v>
      </c>
      <c r="E11" s="312"/>
      <c r="F11" s="311">
        <f t="shared" ref="F11:F23" si="2">D11-E11-J11</f>
        <v>117</v>
      </c>
      <c r="G11" s="311">
        <f>F11-H11-I11</f>
        <v>117</v>
      </c>
      <c r="H11" s="313"/>
      <c r="I11" s="314"/>
      <c r="J11" s="314"/>
      <c r="K11" s="315"/>
      <c r="L11" s="313">
        <v>54</v>
      </c>
      <c r="M11" s="313">
        <v>63</v>
      </c>
      <c r="N11" s="314"/>
      <c r="O11" s="314"/>
      <c r="P11" s="314"/>
      <c r="Q11" s="314"/>
      <c r="R11" s="314"/>
    </row>
    <row r="12" spans="1:20" s="4" customFormat="1">
      <c r="A12" s="308" t="s">
        <v>412</v>
      </c>
      <c r="B12" s="309" t="s">
        <v>35</v>
      </c>
      <c r="C12" s="310" t="s">
        <v>127</v>
      </c>
      <c r="D12" s="311">
        <f t="shared" si="1"/>
        <v>78</v>
      </c>
      <c r="E12" s="312"/>
      <c r="F12" s="311">
        <f>D12-E12-J12</f>
        <v>78</v>
      </c>
      <c r="G12" s="311">
        <f t="shared" ref="G12:G23" si="3">F12-H12-I12</f>
        <v>2</v>
      </c>
      <c r="H12" s="313">
        <v>76</v>
      </c>
      <c r="I12" s="314"/>
      <c r="J12" s="314"/>
      <c r="K12" s="315"/>
      <c r="L12" s="313">
        <v>36</v>
      </c>
      <c r="M12" s="313">
        <v>42</v>
      </c>
      <c r="N12" s="314"/>
      <c r="O12" s="314"/>
      <c r="P12" s="314"/>
      <c r="Q12" s="314"/>
      <c r="R12" s="314"/>
    </row>
    <row r="13" spans="1:20" s="4" customFormat="1" ht="24.75">
      <c r="A13" s="308" t="s">
        <v>413</v>
      </c>
      <c r="B13" s="308" t="s">
        <v>211</v>
      </c>
      <c r="C13" s="310" t="s">
        <v>405</v>
      </c>
      <c r="D13" s="311">
        <f>SUM(L13:R13)</f>
        <v>234</v>
      </c>
      <c r="E13" s="312"/>
      <c r="F13" s="311">
        <f t="shared" si="2"/>
        <v>234</v>
      </c>
      <c r="G13" s="311">
        <f t="shared" si="3"/>
        <v>184</v>
      </c>
      <c r="H13" s="313">
        <v>50</v>
      </c>
      <c r="I13" s="314"/>
      <c r="J13" s="314"/>
      <c r="K13" s="315"/>
      <c r="L13" s="313">
        <v>70</v>
      </c>
      <c r="M13" s="313">
        <v>164</v>
      </c>
      <c r="N13" s="314"/>
      <c r="O13" s="314"/>
      <c r="P13" s="314"/>
      <c r="Q13" s="314"/>
      <c r="R13" s="314"/>
    </row>
    <row r="14" spans="1:20" s="4" customFormat="1">
      <c r="A14" s="308" t="s">
        <v>414</v>
      </c>
      <c r="B14" s="309" t="s">
        <v>36</v>
      </c>
      <c r="C14" s="310" t="s">
        <v>127</v>
      </c>
      <c r="D14" s="311">
        <f t="shared" si="1"/>
        <v>117</v>
      </c>
      <c r="E14" s="312"/>
      <c r="F14" s="311">
        <f t="shared" si="2"/>
        <v>117</v>
      </c>
      <c r="G14" s="311">
        <f t="shared" si="3"/>
        <v>117</v>
      </c>
      <c r="H14" s="313"/>
      <c r="I14" s="314"/>
      <c r="J14" s="314"/>
      <c r="K14" s="315"/>
      <c r="L14" s="313">
        <v>54</v>
      </c>
      <c r="M14" s="313">
        <v>63</v>
      </c>
      <c r="N14" s="314"/>
      <c r="O14" s="314"/>
      <c r="P14" s="314"/>
      <c r="Q14" s="314"/>
      <c r="R14" s="314"/>
    </row>
    <row r="15" spans="1:20" s="4" customFormat="1">
      <c r="A15" s="308" t="s">
        <v>415</v>
      </c>
      <c r="B15" s="309" t="s">
        <v>41</v>
      </c>
      <c r="C15" s="310" t="s">
        <v>128</v>
      </c>
      <c r="D15" s="311">
        <f t="shared" si="1"/>
        <v>117</v>
      </c>
      <c r="E15" s="312"/>
      <c r="F15" s="311">
        <f t="shared" si="2"/>
        <v>117</v>
      </c>
      <c r="G15" s="311">
        <f t="shared" si="3"/>
        <v>10</v>
      </c>
      <c r="H15" s="313">
        <v>107</v>
      </c>
      <c r="I15" s="314"/>
      <c r="J15" s="314"/>
      <c r="K15" s="315"/>
      <c r="L15" s="313">
        <v>72</v>
      </c>
      <c r="M15" s="313">
        <v>45</v>
      </c>
      <c r="N15" s="314"/>
      <c r="O15" s="314"/>
      <c r="P15" s="314"/>
      <c r="Q15" s="314"/>
      <c r="R15" s="314"/>
    </row>
    <row r="16" spans="1:20" s="4" customFormat="1">
      <c r="A16" s="308" t="s">
        <v>416</v>
      </c>
      <c r="B16" s="309" t="s">
        <v>42</v>
      </c>
      <c r="C16" s="310" t="s">
        <v>159</v>
      </c>
      <c r="D16" s="311">
        <f t="shared" si="1"/>
        <v>70</v>
      </c>
      <c r="E16" s="312"/>
      <c r="F16" s="311">
        <f t="shared" si="2"/>
        <v>70</v>
      </c>
      <c r="G16" s="311">
        <f t="shared" si="3"/>
        <v>70</v>
      </c>
      <c r="H16" s="313"/>
      <c r="I16" s="314"/>
      <c r="J16" s="314"/>
      <c r="K16" s="315"/>
      <c r="L16" s="313">
        <v>70</v>
      </c>
      <c r="M16" s="313"/>
      <c r="N16" s="314"/>
      <c r="O16" s="314"/>
      <c r="P16" s="314"/>
      <c r="Q16" s="314"/>
      <c r="R16" s="314"/>
    </row>
    <row r="17" spans="1:18" s="4" customFormat="1">
      <c r="A17" s="308" t="s">
        <v>417</v>
      </c>
      <c r="B17" s="309" t="s">
        <v>45</v>
      </c>
      <c r="C17" s="310" t="s">
        <v>406</v>
      </c>
      <c r="D17" s="311">
        <f t="shared" si="1"/>
        <v>100</v>
      </c>
      <c r="E17" s="312"/>
      <c r="F17" s="311">
        <f t="shared" si="2"/>
        <v>100</v>
      </c>
      <c r="G17" s="311">
        <f t="shared" si="3"/>
        <v>66</v>
      </c>
      <c r="H17" s="313">
        <v>34</v>
      </c>
      <c r="I17" s="314"/>
      <c r="J17" s="314"/>
      <c r="K17" s="315"/>
      <c r="L17" s="313">
        <v>54</v>
      </c>
      <c r="M17" s="313">
        <v>46</v>
      </c>
      <c r="N17" s="314"/>
      <c r="O17" s="314"/>
      <c r="P17" s="314"/>
      <c r="Q17" s="314"/>
      <c r="R17" s="314"/>
    </row>
    <row r="18" spans="1:18" s="4" customFormat="1">
      <c r="A18" s="308" t="s">
        <v>418</v>
      </c>
      <c r="B18" s="309" t="s">
        <v>44</v>
      </c>
      <c r="C18" s="310" t="s">
        <v>407</v>
      </c>
      <c r="D18" s="311">
        <f t="shared" si="1"/>
        <v>193</v>
      </c>
      <c r="E18" s="312"/>
      <c r="F18" s="311">
        <f t="shared" si="2"/>
        <v>193</v>
      </c>
      <c r="G18" s="311">
        <f t="shared" si="3"/>
        <v>157</v>
      </c>
      <c r="H18" s="313">
        <v>36</v>
      </c>
      <c r="I18" s="314"/>
      <c r="J18" s="314"/>
      <c r="K18" s="315"/>
      <c r="L18" s="313">
        <v>88</v>
      </c>
      <c r="M18" s="313">
        <v>105</v>
      </c>
      <c r="N18" s="314"/>
      <c r="O18" s="314"/>
      <c r="P18" s="314"/>
      <c r="Q18" s="314"/>
      <c r="R18" s="314"/>
    </row>
    <row r="19" spans="1:18" s="4" customFormat="1">
      <c r="A19" s="308" t="s">
        <v>419</v>
      </c>
      <c r="B19" s="309" t="s">
        <v>38</v>
      </c>
      <c r="C19" s="310" t="s">
        <v>159</v>
      </c>
      <c r="D19" s="311">
        <f t="shared" si="1"/>
        <v>78</v>
      </c>
      <c r="E19" s="312"/>
      <c r="F19" s="311">
        <f t="shared" si="2"/>
        <v>78</v>
      </c>
      <c r="G19" s="311">
        <f t="shared" si="3"/>
        <v>58</v>
      </c>
      <c r="H19" s="313">
        <v>20</v>
      </c>
      <c r="I19" s="314"/>
      <c r="J19" s="314"/>
      <c r="K19" s="315"/>
      <c r="L19" s="313">
        <v>78</v>
      </c>
      <c r="M19" s="313"/>
      <c r="N19" s="314"/>
      <c r="O19" s="314"/>
      <c r="P19" s="314"/>
      <c r="Q19" s="314"/>
      <c r="R19" s="314"/>
    </row>
    <row r="20" spans="1:18" s="4" customFormat="1">
      <c r="A20" s="308" t="s">
        <v>420</v>
      </c>
      <c r="B20" s="309" t="s">
        <v>37</v>
      </c>
      <c r="C20" s="310" t="s">
        <v>127</v>
      </c>
      <c r="D20" s="311">
        <f t="shared" si="1"/>
        <v>78</v>
      </c>
      <c r="E20" s="312"/>
      <c r="F20" s="311">
        <f>D20-E20-J20</f>
        <v>78</v>
      </c>
      <c r="G20" s="311">
        <f>F20-H20-I20</f>
        <v>78</v>
      </c>
      <c r="H20" s="313"/>
      <c r="I20" s="314"/>
      <c r="J20" s="314"/>
      <c r="K20" s="315"/>
      <c r="L20" s="313"/>
      <c r="M20" s="313">
        <v>78</v>
      </c>
      <c r="N20" s="314"/>
      <c r="O20" s="314"/>
      <c r="P20" s="314"/>
      <c r="Q20" s="314"/>
      <c r="R20" s="314"/>
    </row>
    <row r="21" spans="1:18" s="4" customFormat="1">
      <c r="A21" s="308" t="s">
        <v>421</v>
      </c>
      <c r="B21" s="309" t="s">
        <v>39</v>
      </c>
      <c r="C21" s="310" t="s">
        <v>127</v>
      </c>
      <c r="D21" s="311">
        <f t="shared" si="1"/>
        <v>54</v>
      </c>
      <c r="E21" s="312"/>
      <c r="F21" s="311">
        <f t="shared" si="2"/>
        <v>54</v>
      </c>
      <c r="G21" s="311">
        <f t="shared" si="3"/>
        <v>54</v>
      </c>
      <c r="H21" s="313"/>
      <c r="I21" s="314"/>
      <c r="J21" s="314"/>
      <c r="K21" s="315"/>
      <c r="L21" s="313"/>
      <c r="M21" s="313">
        <v>54</v>
      </c>
      <c r="N21" s="314"/>
      <c r="O21" s="314"/>
      <c r="P21" s="314"/>
      <c r="Q21" s="314"/>
      <c r="R21" s="314"/>
    </row>
    <row r="22" spans="1:18" s="4" customFormat="1">
      <c r="A22" s="308" t="s">
        <v>422</v>
      </c>
      <c r="B22" s="309" t="s">
        <v>40</v>
      </c>
      <c r="C22" s="310" t="s">
        <v>127</v>
      </c>
      <c r="D22" s="311">
        <f t="shared" si="1"/>
        <v>54</v>
      </c>
      <c r="E22" s="312"/>
      <c r="F22" s="311">
        <f t="shared" si="2"/>
        <v>54</v>
      </c>
      <c r="G22" s="311">
        <f t="shared" si="3"/>
        <v>54</v>
      </c>
      <c r="H22" s="313"/>
      <c r="I22" s="314"/>
      <c r="J22" s="314"/>
      <c r="K22" s="315"/>
      <c r="L22" s="313"/>
      <c r="M22" s="313">
        <v>54</v>
      </c>
      <c r="N22" s="314"/>
      <c r="O22" s="314"/>
      <c r="P22" s="314"/>
      <c r="Q22" s="314"/>
      <c r="R22" s="314"/>
    </row>
    <row r="23" spans="1:18" s="4" customFormat="1">
      <c r="A23" s="308" t="s">
        <v>423</v>
      </c>
      <c r="B23" s="309" t="s">
        <v>157</v>
      </c>
      <c r="C23" s="310" t="s">
        <v>158</v>
      </c>
      <c r="D23" s="311">
        <f t="shared" si="1"/>
        <v>36</v>
      </c>
      <c r="E23" s="312"/>
      <c r="F23" s="311">
        <f t="shared" si="2"/>
        <v>36</v>
      </c>
      <c r="G23" s="311">
        <f t="shared" si="3"/>
        <v>36</v>
      </c>
      <c r="H23" s="313"/>
      <c r="I23" s="314"/>
      <c r="J23" s="314"/>
      <c r="K23" s="315"/>
      <c r="L23" s="313">
        <v>36</v>
      </c>
      <c r="M23" s="313"/>
      <c r="N23" s="314"/>
      <c r="O23" s="314"/>
      <c r="P23" s="314"/>
      <c r="Q23" s="314"/>
      <c r="R23" s="314"/>
    </row>
    <row r="24" spans="1:18" s="4" customFormat="1">
      <c r="A24" s="357" t="s">
        <v>14</v>
      </c>
      <c r="B24" s="358"/>
      <c r="C24" s="310"/>
      <c r="D24" s="311">
        <f t="shared" si="1"/>
        <v>72</v>
      </c>
      <c r="E24" s="312"/>
      <c r="F24" s="311"/>
      <c r="G24" s="311"/>
      <c r="H24" s="313"/>
      <c r="I24" s="314"/>
      <c r="J24" s="314"/>
      <c r="K24" s="315"/>
      <c r="L24" s="313">
        <v>36</v>
      </c>
      <c r="M24" s="313">
        <v>36</v>
      </c>
      <c r="N24" s="314"/>
      <c r="O24" s="314"/>
      <c r="P24" s="314"/>
      <c r="Q24" s="314"/>
      <c r="R24" s="314"/>
    </row>
    <row r="25" spans="1:18" ht="24.75">
      <c r="A25" s="12" t="s">
        <v>49</v>
      </c>
      <c r="B25" s="12" t="s">
        <v>48</v>
      </c>
      <c r="C25" s="39"/>
      <c r="D25" s="39">
        <f>IF(SUM(D26:D30)=SUM(L25:R25),SUM(D26:D30),0)</f>
        <v>504</v>
      </c>
      <c r="E25" s="286">
        <f>SUM(E26:E30)</f>
        <v>0</v>
      </c>
      <c r="F25" s="39">
        <f t="shared" ref="F25:R25" si="4">SUM(F26:F30)</f>
        <v>484</v>
      </c>
      <c r="G25" s="39">
        <f t="shared" si="4"/>
        <v>132</v>
      </c>
      <c r="H25" s="39">
        <f t="shared" si="4"/>
        <v>352</v>
      </c>
      <c r="I25" s="39">
        <f t="shared" si="4"/>
        <v>0</v>
      </c>
      <c r="J25" s="39">
        <f t="shared" si="4"/>
        <v>20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126</v>
      </c>
      <c r="O25" s="39">
        <f t="shared" si="4"/>
        <v>126</v>
      </c>
      <c r="P25" s="39">
        <f t="shared" si="4"/>
        <v>72</v>
      </c>
      <c r="Q25" s="39">
        <f t="shared" si="4"/>
        <v>72</v>
      </c>
      <c r="R25" s="39">
        <f t="shared" si="4"/>
        <v>108</v>
      </c>
    </row>
    <row r="26" spans="1:18" s="4" customFormat="1">
      <c r="A26" s="308" t="s">
        <v>131</v>
      </c>
      <c r="B26" s="308" t="s">
        <v>50</v>
      </c>
      <c r="C26" s="310" t="s">
        <v>152</v>
      </c>
      <c r="D26" s="311">
        <f>SUM(L26:R26)</f>
        <v>36</v>
      </c>
      <c r="E26" s="312">
        <f>J26</f>
        <v>0</v>
      </c>
      <c r="F26" s="311">
        <f>D26-E26-J26</f>
        <v>36</v>
      </c>
      <c r="G26" s="311">
        <f>F26-H26-I26</f>
        <v>32</v>
      </c>
      <c r="H26" s="313">
        <v>4</v>
      </c>
      <c r="I26" s="314"/>
      <c r="J26" s="314"/>
      <c r="K26" s="315"/>
      <c r="L26" s="314"/>
      <c r="M26" s="314"/>
      <c r="N26" s="314"/>
      <c r="O26" s="314"/>
      <c r="P26" s="314"/>
      <c r="Q26" s="314"/>
      <c r="R26" s="314">
        <v>36</v>
      </c>
    </row>
    <row r="27" spans="1:18" s="4" customFormat="1">
      <c r="A27" s="308" t="s">
        <v>132</v>
      </c>
      <c r="B27" s="308" t="s">
        <v>36</v>
      </c>
      <c r="C27" s="310" t="s">
        <v>152</v>
      </c>
      <c r="D27" s="311">
        <f>SUM(L27:R27)</f>
        <v>54</v>
      </c>
      <c r="E27" s="312">
        <f t="shared" ref="E27:E30" si="5">J27</f>
        <v>0</v>
      </c>
      <c r="F27" s="311">
        <f>D27-E27-J27</f>
        <v>54</v>
      </c>
      <c r="G27" s="311">
        <f>F27-H27-I27</f>
        <v>50</v>
      </c>
      <c r="H27" s="313">
        <v>4</v>
      </c>
      <c r="I27" s="314"/>
      <c r="J27" s="314"/>
      <c r="K27" s="315"/>
      <c r="L27" s="314"/>
      <c r="M27" s="314"/>
      <c r="N27" s="314"/>
      <c r="O27" s="314">
        <v>54</v>
      </c>
      <c r="P27" s="314"/>
      <c r="Q27" s="314"/>
      <c r="R27" s="314"/>
    </row>
    <row r="28" spans="1:18" s="4" customFormat="1">
      <c r="A28" s="308" t="s">
        <v>133</v>
      </c>
      <c r="B28" s="308" t="s">
        <v>51</v>
      </c>
      <c r="C28" s="316" t="s">
        <v>153</v>
      </c>
      <c r="D28" s="311">
        <f t="shared" ref="D28:D30" si="6">SUM(L28:R28)</f>
        <v>54</v>
      </c>
      <c r="E28" s="312">
        <f t="shared" si="5"/>
        <v>0</v>
      </c>
      <c r="F28" s="311">
        <f>D28-E28-J28</f>
        <v>54</v>
      </c>
      <c r="G28" s="311">
        <f t="shared" ref="G28:G30" si="7">F28-H28-I28</f>
        <v>50</v>
      </c>
      <c r="H28" s="313">
        <v>4</v>
      </c>
      <c r="I28" s="314"/>
      <c r="J28" s="314"/>
      <c r="K28" s="315"/>
      <c r="L28" s="314"/>
      <c r="M28" s="314"/>
      <c r="N28" s="314">
        <v>54</v>
      </c>
      <c r="O28" s="314"/>
      <c r="P28" s="314"/>
      <c r="Q28" s="314"/>
      <c r="R28" s="314"/>
    </row>
    <row r="29" spans="1:18" s="4" customFormat="1" ht="24.75">
      <c r="A29" s="308" t="s">
        <v>134</v>
      </c>
      <c r="B29" s="308" t="s">
        <v>52</v>
      </c>
      <c r="C29" s="310" t="s">
        <v>408</v>
      </c>
      <c r="D29" s="311">
        <f>SUM(L29:R29)</f>
        <v>180</v>
      </c>
      <c r="E29" s="312">
        <v>0</v>
      </c>
      <c r="F29" s="311">
        <f>D29-E29-J29</f>
        <v>170</v>
      </c>
      <c r="G29" s="311">
        <f t="shared" si="7"/>
        <v>0</v>
      </c>
      <c r="H29" s="313">
        <v>170</v>
      </c>
      <c r="I29" s="314"/>
      <c r="J29" s="314">
        <v>10</v>
      </c>
      <c r="K29" s="315"/>
      <c r="L29" s="314"/>
      <c r="M29" s="314"/>
      <c r="N29" s="314">
        <v>36</v>
      </c>
      <c r="O29" s="314">
        <v>36</v>
      </c>
      <c r="P29" s="314">
        <v>36</v>
      </c>
      <c r="Q29" s="314">
        <v>36</v>
      </c>
      <c r="R29" s="314">
        <v>36</v>
      </c>
    </row>
    <row r="30" spans="1:18" s="4" customFormat="1">
      <c r="A30" s="308" t="s">
        <v>135</v>
      </c>
      <c r="B30" s="308" t="s">
        <v>41</v>
      </c>
      <c r="C30" s="310" t="s">
        <v>129</v>
      </c>
      <c r="D30" s="311">
        <f t="shared" si="6"/>
        <v>180</v>
      </c>
      <c r="E30" s="312">
        <v>0</v>
      </c>
      <c r="F30" s="311">
        <f>D30-E30-J30</f>
        <v>170</v>
      </c>
      <c r="G30" s="311">
        <f t="shared" si="7"/>
        <v>0</v>
      </c>
      <c r="H30" s="313">
        <v>170</v>
      </c>
      <c r="I30" s="314"/>
      <c r="J30" s="314">
        <v>10</v>
      </c>
      <c r="K30" s="315"/>
      <c r="L30" s="314"/>
      <c r="M30" s="314"/>
      <c r="N30" s="314">
        <v>36</v>
      </c>
      <c r="O30" s="314">
        <v>36</v>
      </c>
      <c r="P30" s="314">
        <v>36</v>
      </c>
      <c r="Q30" s="314">
        <v>36</v>
      </c>
      <c r="R30" s="314">
        <v>36</v>
      </c>
    </row>
    <row r="31" spans="1:18" ht="24.75">
      <c r="A31" s="12" t="s">
        <v>55</v>
      </c>
      <c r="B31" s="12" t="s">
        <v>54</v>
      </c>
      <c r="C31" s="299"/>
      <c r="D31" s="39">
        <f>IF(SUM(D32:D35)=SUM(L31:R31),SUM(D32:D35),0)</f>
        <v>234</v>
      </c>
      <c r="E31" s="286">
        <f t="shared" ref="E31" si="8">SUM(E32:E35)</f>
        <v>8</v>
      </c>
      <c r="F31" s="39">
        <f>SUM(F32:F35)</f>
        <v>218</v>
      </c>
      <c r="G31" s="39">
        <f t="shared" ref="G31:R31" si="9">SUM(G32:G35)</f>
        <v>88</v>
      </c>
      <c r="H31" s="39">
        <f t="shared" si="9"/>
        <v>130</v>
      </c>
      <c r="I31" s="39">
        <f t="shared" si="9"/>
        <v>0</v>
      </c>
      <c r="J31" s="39">
        <f t="shared" si="9"/>
        <v>8</v>
      </c>
      <c r="K31" s="39">
        <f t="shared" si="9"/>
        <v>0</v>
      </c>
      <c r="L31" s="39">
        <f t="shared" si="9"/>
        <v>0</v>
      </c>
      <c r="M31" s="39">
        <f t="shared" si="9"/>
        <v>0</v>
      </c>
      <c r="N31" s="39">
        <f t="shared" si="9"/>
        <v>126</v>
      </c>
      <c r="O31" s="39">
        <f t="shared" si="9"/>
        <v>0</v>
      </c>
      <c r="P31" s="39">
        <f t="shared" si="9"/>
        <v>72</v>
      </c>
      <c r="Q31" s="39">
        <f t="shared" si="9"/>
        <v>0</v>
      </c>
      <c r="R31" s="39">
        <f t="shared" si="9"/>
        <v>36</v>
      </c>
    </row>
    <row r="32" spans="1:18" s="4" customFormat="1">
      <c r="A32" s="308" t="s">
        <v>137</v>
      </c>
      <c r="B32" s="317" t="s">
        <v>43</v>
      </c>
      <c r="C32" s="310" t="s">
        <v>235</v>
      </c>
      <c r="D32" s="311">
        <f>SUM(L32:R32)</f>
        <v>72</v>
      </c>
      <c r="E32" s="312">
        <f>J32</f>
        <v>2</v>
      </c>
      <c r="F32" s="311">
        <f>D32-E32-J32</f>
        <v>68</v>
      </c>
      <c r="G32" s="311">
        <f>F32-H32-I32</f>
        <v>58</v>
      </c>
      <c r="H32" s="313">
        <v>10</v>
      </c>
      <c r="I32" s="314"/>
      <c r="J32" s="314">
        <v>2</v>
      </c>
      <c r="K32" s="315"/>
      <c r="L32" s="314"/>
      <c r="M32" s="314"/>
      <c r="N32" s="314">
        <v>72</v>
      </c>
      <c r="O32" s="314"/>
      <c r="P32" s="314"/>
      <c r="Q32" s="314"/>
      <c r="R32" s="314"/>
    </row>
    <row r="33" spans="1:18" s="4" customFormat="1">
      <c r="A33" s="308" t="s">
        <v>138</v>
      </c>
      <c r="B33" s="317" t="s">
        <v>385</v>
      </c>
      <c r="C33" s="310" t="s">
        <v>152</v>
      </c>
      <c r="D33" s="311">
        <f t="shared" ref="D33:D35" si="10">SUM(L33:R33)</f>
        <v>72</v>
      </c>
      <c r="E33" s="312">
        <f t="shared" ref="E33:E35" si="11">J33</f>
        <v>2</v>
      </c>
      <c r="F33" s="311">
        <f t="shared" ref="F33:F35" si="12">D33-E33-J33</f>
        <v>68</v>
      </c>
      <c r="G33" s="311">
        <f t="shared" ref="G33:G34" si="13">F33-H33-I33</f>
        <v>2</v>
      </c>
      <c r="H33" s="313">
        <v>66</v>
      </c>
      <c r="I33" s="314"/>
      <c r="J33" s="314">
        <v>2</v>
      </c>
      <c r="K33" s="315"/>
      <c r="L33" s="314"/>
      <c r="M33" s="314"/>
      <c r="N33" s="314"/>
      <c r="O33" s="314"/>
      <c r="P33" s="314">
        <v>72</v>
      </c>
      <c r="Q33" s="314"/>
      <c r="R33" s="314"/>
    </row>
    <row r="34" spans="1:18" s="4" customFormat="1">
      <c r="A34" s="308" t="s">
        <v>139</v>
      </c>
      <c r="B34" s="317" t="s">
        <v>386</v>
      </c>
      <c r="C34" s="310" t="s">
        <v>152</v>
      </c>
      <c r="D34" s="311">
        <f t="shared" si="10"/>
        <v>36</v>
      </c>
      <c r="E34" s="312">
        <f t="shared" si="11"/>
        <v>2</v>
      </c>
      <c r="F34" s="311">
        <f t="shared" si="12"/>
        <v>32</v>
      </c>
      <c r="G34" s="311">
        <f t="shared" si="13"/>
        <v>28</v>
      </c>
      <c r="H34" s="313">
        <v>4</v>
      </c>
      <c r="I34" s="314"/>
      <c r="J34" s="314">
        <v>2</v>
      </c>
      <c r="K34" s="315"/>
      <c r="L34" s="314"/>
      <c r="M34" s="314"/>
      <c r="N34" s="314"/>
      <c r="O34" s="314"/>
      <c r="P34" s="314"/>
      <c r="Q34" s="314"/>
      <c r="R34" s="314">
        <v>36</v>
      </c>
    </row>
    <row r="35" spans="1:18" s="4" customFormat="1" ht="24.75">
      <c r="A35" s="308" t="s">
        <v>383</v>
      </c>
      <c r="B35" s="317" t="s">
        <v>402</v>
      </c>
      <c r="C35" s="310" t="s">
        <v>152</v>
      </c>
      <c r="D35" s="311">
        <f t="shared" si="10"/>
        <v>54</v>
      </c>
      <c r="E35" s="312">
        <f t="shared" si="11"/>
        <v>2</v>
      </c>
      <c r="F35" s="311">
        <f t="shared" si="12"/>
        <v>50</v>
      </c>
      <c r="G35" s="311"/>
      <c r="H35" s="313">
        <v>50</v>
      </c>
      <c r="I35" s="314"/>
      <c r="J35" s="314">
        <v>2</v>
      </c>
      <c r="K35" s="315"/>
      <c r="L35" s="314"/>
      <c r="M35" s="314"/>
      <c r="N35" s="314">
        <v>54</v>
      </c>
      <c r="O35" s="314"/>
      <c r="P35" s="314"/>
      <c r="Q35" s="314"/>
      <c r="R35" s="314"/>
    </row>
    <row r="36" spans="1:18" s="4" customFormat="1">
      <c r="A36" s="38" t="s">
        <v>62</v>
      </c>
      <c r="B36" s="12" t="s">
        <v>403</v>
      </c>
      <c r="C36" s="39"/>
      <c r="D36" s="39">
        <f>IF(SUM(D37:D47)=SUM(L36:R36),SUM(D37:D47),0)</f>
        <v>738</v>
      </c>
      <c r="E36" s="286">
        <f t="shared" ref="E36:R36" si="14">SUM(E37:E47)</f>
        <v>22</v>
      </c>
      <c r="F36" s="39">
        <f t="shared" si="14"/>
        <v>674</v>
      </c>
      <c r="G36" s="39">
        <f t="shared" si="14"/>
        <v>484</v>
      </c>
      <c r="H36" s="39">
        <f t="shared" si="14"/>
        <v>174</v>
      </c>
      <c r="I36" s="39">
        <f t="shared" si="14"/>
        <v>16</v>
      </c>
      <c r="J36" s="39">
        <f t="shared" si="14"/>
        <v>42</v>
      </c>
      <c r="K36" s="39">
        <f t="shared" si="14"/>
        <v>0</v>
      </c>
      <c r="L36" s="39">
        <f t="shared" si="14"/>
        <v>0</v>
      </c>
      <c r="M36" s="39">
        <f t="shared" si="14"/>
        <v>0</v>
      </c>
      <c r="N36" s="39">
        <f t="shared" si="14"/>
        <v>252</v>
      </c>
      <c r="O36" s="39">
        <f t="shared" si="14"/>
        <v>198</v>
      </c>
      <c r="P36" s="39">
        <f t="shared" si="14"/>
        <v>54</v>
      </c>
      <c r="Q36" s="39">
        <f t="shared" si="14"/>
        <v>0</v>
      </c>
      <c r="R36" s="39">
        <f t="shared" si="14"/>
        <v>234</v>
      </c>
    </row>
    <row r="37" spans="1:18" s="4" customFormat="1">
      <c r="A37" s="308" t="s">
        <v>140</v>
      </c>
      <c r="B37" s="317" t="s">
        <v>253</v>
      </c>
      <c r="C37" s="310" t="s">
        <v>152</v>
      </c>
      <c r="D37" s="311">
        <f>SUM(L37:R37)</f>
        <v>72</v>
      </c>
      <c r="E37" s="312">
        <v>2</v>
      </c>
      <c r="F37" s="311">
        <f t="shared" ref="F37:F47" si="15">D37-E37-J37</f>
        <v>62</v>
      </c>
      <c r="G37" s="311">
        <f>F37-H37-I37</f>
        <v>0</v>
      </c>
      <c r="H37" s="313">
        <v>62</v>
      </c>
      <c r="I37" s="313"/>
      <c r="J37" s="314">
        <v>8</v>
      </c>
      <c r="K37" s="315"/>
      <c r="L37" s="314"/>
      <c r="M37" s="314"/>
      <c r="N37" s="314"/>
      <c r="O37" s="314">
        <v>72</v>
      </c>
      <c r="P37" s="314"/>
      <c r="Q37" s="314"/>
      <c r="R37" s="314"/>
    </row>
    <row r="38" spans="1:18" s="4" customFormat="1">
      <c r="A38" s="308" t="s">
        <v>141</v>
      </c>
      <c r="B38" s="317" t="s">
        <v>387</v>
      </c>
      <c r="C38" s="310" t="s">
        <v>235</v>
      </c>
      <c r="D38" s="311">
        <f t="shared" ref="D38:D47" si="16">SUM(L38:R38)</f>
        <v>54</v>
      </c>
      <c r="E38" s="312">
        <v>2</v>
      </c>
      <c r="F38" s="311">
        <f t="shared" si="15"/>
        <v>48</v>
      </c>
      <c r="G38" s="311">
        <f>F38-H38-I38</f>
        <v>36</v>
      </c>
      <c r="H38" s="313">
        <v>12</v>
      </c>
      <c r="I38" s="313"/>
      <c r="J38" s="314">
        <v>4</v>
      </c>
      <c r="K38" s="315"/>
      <c r="L38" s="314"/>
      <c r="M38" s="314"/>
      <c r="N38" s="314">
        <v>54</v>
      </c>
      <c r="O38" s="314"/>
      <c r="P38" s="314"/>
      <c r="Q38" s="314"/>
      <c r="R38" s="314"/>
    </row>
    <row r="39" spans="1:18" s="4" customFormat="1">
      <c r="A39" s="308" t="s">
        <v>142</v>
      </c>
      <c r="B39" s="317" t="s">
        <v>388</v>
      </c>
      <c r="C39" s="310" t="s">
        <v>235</v>
      </c>
      <c r="D39" s="311">
        <f t="shared" si="16"/>
        <v>72</v>
      </c>
      <c r="E39" s="312">
        <v>2</v>
      </c>
      <c r="F39" s="311">
        <f t="shared" si="15"/>
        <v>66</v>
      </c>
      <c r="G39" s="311">
        <f>F39-H39-I39</f>
        <v>48</v>
      </c>
      <c r="H39" s="313">
        <v>12</v>
      </c>
      <c r="I39" s="313">
        <v>6</v>
      </c>
      <c r="J39" s="314">
        <v>4</v>
      </c>
      <c r="K39" s="315"/>
      <c r="L39" s="314"/>
      <c r="M39" s="314"/>
      <c r="N39" s="318"/>
      <c r="O39" s="314"/>
      <c r="P39" s="314"/>
      <c r="Q39" s="314"/>
      <c r="R39" s="314">
        <v>72</v>
      </c>
    </row>
    <row r="40" spans="1:18" s="4" customFormat="1">
      <c r="A40" s="308" t="s">
        <v>143</v>
      </c>
      <c r="B40" s="317" t="s">
        <v>389</v>
      </c>
      <c r="C40" s="310" t="s">
        <v>152</v>
      </c>
      <c r="D40" s="311">
        <f t="shared" si="16"/>
        <v>36</v>
      </c>
      <c r="E40" s="312">
        <v>2</v>
      </c>
      <c r="F40" s="311">
        <f t="shared" si="15"/>
        <v>32</v>
      </c>
      <c r="G40" s="311">
        <f>F40-H40-I40</f>
        <v>26</v>
      </c>
      <c r="H40" s="313">
        <v>6</v>
      </c>
      <c r="I40" s="313"/>
      <c r="J40" s="314">
        <v>2</v>
      </c>
      <c r="K40" s="315"/>
      <c r="L40" s="314"/>
      <c r="M40" s="314"/>
      <c r="N40" s="314">
        <v>36</v>
      </c>
      <c r="O40" s="314"/>
      <c r="P40" s="314"/>
      <c r="Q40" s="314"/>
      <c r="R40" s="314"/>
    </row>
    <row r="41" spans="1:18" s="4" customFormat="1">
      <c r="A41" s="308" t="s">
        <v>144</v>
      </c>
      <c r="B41" s="317" t="s">
        <v>390</v>
      </c>
      <c r="C41" s="310" t="s">
        <v>235</v>
      </c>
      <c r="D41" s="311">
        <f t="shared" si="16"/>
        <v>72</v>
      </c>
      <c r="E41" s="312">
        <v>2</v>
      </c>
      <c r="F41" s="311">
        <f t="shared" si="15"/>
        <v>66</v>
      </c>
      <c r="G41" s="311">
        <f t="shared" ref="G41:G47" si="17">F41-H41-I41</f>
        <v>46</v>
      </c>
      <c r="H41" s="313">
        <v>20</v>
      </c>
      <c r="I41" s="313"/>
      <c r="J41" s="314">
        <v>4</v>
      </c>
      <c r="K41" s="315"/>
      <c r="L41" s="314"/>
      <c r="M41" s="314"/>
      <c r="N41" s="314"/>
      <c r="O41" s="314">
        <v>72</v>
      </c>
      <c r="P41" s="314"/>
      <c r="Q41" s="314"/>
      <c r="R41" s="314"/>
    </row>
    <row r="42" spans="1:18" s="4" customFormat="1">
      <c r="A42" s="308" t="s">
        <v>145</v>
      </c>
      <c r="B42" s="317" t="s">
        <v>391</v>
      </c>
      <c r="C42" s="310" t="s">
        <v>152</v>
      </c>
      <c r="D42" s="311">
        <f t="shared" si="16"/>
        <v>54</v>
      </c>
      <c r="E42" s="312">
        <v>2</v>
      </c>
      <c r="F42" s="311">
        <f t="shared" si="15"/>
        <v>48</v>
      </c>
      <c r="G42" s="311">
        <f>F42-H42-I42</f>
        <v>36</v>
      </c>
      <c r="H42" s="313">
        <v>12</v>
      </c>
      <c r="I42" s="313"/>
      <c r="J42" s="314">
        <v>4</v>
      </c>
      <c r="K42" s="315"/>
      <c r="L42" s="314"/>
      <c r="M42" s="314"/>
      <c r="N42" s="314"/>
      <c r="O42" s="314">
        <v>54</v>
      </c>
      <c r="P42" s="314"/>
      <c r="Q42" s="314"/>
      <c r="R42" s="314"/>
    </row>
    <row r="43" spans="1:18" s="4" customFormat="1">
      <c r="A43" s="308" t="s">
        <v>146</v>
      </c>
      <c r="B43" s="317" t="s">
        <v>392</v>
      </c>
      <c r="C43" s="310" t="s">
        <v>235</v>
      </c>
      <c r="D43" s="311">
        <f t="shared" si="16"/>
        <v>72</v>
      </c>
      <c r="E43" s="312">
        <v>2</v>
      </c>
      <c r="F43" s="311">
        <f t="shared" si="15"/>
        <v>66</v>
      </c>
      <c r="G43" s="311">
        <f t="shared" si="17"/>
        <v>54</v>
      </c>
      <c r="H43" s="313">
        <v>12</v>
      </c>
      <c r="I43" s="313"/>
      <c r="J43" s="314">
        <v>4</v>
      </c>
      <c r="K43" s="315"/>
      <c r="L43" s="314"/>
      <c r="M43" s="314"/>
      <c r="N43" s="314">
        <v>72</v>
      </c>
      <c r="O43" s="314"/>
      <c r="P43" s="314"/>
      <c r="Q43" s="314"/>
      <c r="R43" s="314"/>
    </row>
    <row r="44" spans="1:18" s="4" customFormat="1">
      <c r="A44" s="308" t="s">
        <v>147</v>
      </c>
      <c r="B44" s="317" t="s">
        <v>239</v>
      </c>
      <c r="C44" s="310" t="s">
        <v>235</v>
      </c>
      <c r="D44" s="311">
        <f t="shared" si="16"/>
        <v>90</v>
      </c>
      <c r="E44" s="312">
        <v>2</v>
      </c>
      <c r="F44" s="311">
        <f t="shared" si="15"/>
        <v>84</v>
      </c>
      <c r="G44" s="311">
        <f>F44-H44-I44</f>
        <v>62</v>
      </c>
      <c r="H44" s="313">
        <v>12</v>
      </c>
      <c r="I44" s="313">
        <v>10</v>
      </c>
      <c r="J44" s="314">
        <v>4</v>
      </c>
      <c r="K44" s="315"/>
      <c r="L44" s="314"/>
      <c r="M44" s="314"/>
      <c r="N44" s="314"/>
      <c r="O44" s="314"/>
      <c r="P44" s="314"/>
      <c r="Q44" s="314"/>
      <c r="R44" s="314">
        <v>90</v>
      </c>
    </row>
    <row r="45" spans="1:18" s="4" customFormat="1" ht="24.75">
      <c r="A45" s="308" t="s">
        <v>148</v>
      </c>
      <c r="B45" s="317" t="s">
        <v>67</v>
      </c>
      <c r="C45" s="310" t="s">
        <v>152</v>
      </c>
      <c r="D45" s="311">
        <f t="shared" si="16"/>
        <v>54</v>
      </c>
      <c r="E45" s="312">
        <v>2</v>
      </c>
      <c r="F45" s="311">
        <f t="shared" si="15"/>
        <v>50</v>
      </c>
      <c r="G45" s="311">
        <f t="shared" si="17"/>
        <v>44</v>
      </c>
      <c r="H45" s="313">
        <v>6</v>
      </c>
      <c r="I45" s="313"/>
      <c r="J45" s="314">
        <v>2</v>
      </c>
      <c r="K45" s="315"/>
      <c r="L45" s="314"/>
      <c r="M45" s="314"/>
      <c r="N45" s="314"/>
      <c r="O45" s="314"/>
      <c r="P45" s="314">
        <v>54</v>
      </c>
      <c r="Q45" s="314"/>
      <c r="R45" s="314"/>
    </row>
    <row r="46" spans="1:18" s="4" customFormat="1">
      <c r="A46" s="308" t="s">
        <v>149</v>
      </c>
      <c r="B46" s="317" t="s">
        <v>68</v>
      </c>
      <c r="C46" s="310" t="s">
        <v>235</v>
      </c>
      <c r="D46" s="311">
        <f t="shared" si="16"/>
        <v>72</v>
      </c>
      <c r="E46" s="312">
        <v>2</v>
      </c>
      <c r="F46" s="311">
        <f t="shared" si="15"/>
        <v>68</v>
      </c>
      <c r="G46" s="311">
        <f t="shared" si="17"/>
        <v>60</v>
      </c>
      <c r="H46" s="313">
        <v>8</v>
      </c>
      <c r="I46" s="313"/>
      <c r="J46" s="314">
        <v>2</v>
      </c>
      <c r="K46" s="315"/>
      <c r="L46" s="314"/>
      <c r="M46" s="314"/>
      <c r="N46" s="314"/>
      <c r="O46" s="314"/>
      <c r="P46" s="314"/>
      <c r="Q46" s="314"/>
      <c r="R46" s="314">
        <v>72</v>
      </c>
    </row>
    <row r="47" spans="1:18" s="4" customFormat="1">
      <c r="A47" s="308" t="s">
        <v>150</v>
      </c>
      <c r="B47" s="317" t="s">
        <v>393</v>
      </c>
      <c r="C47" s="310" t="s">
        <v>235</v>
      </c>
      <c r="D47" s="311">
        <f t="shared" si="16"/>
        <v>90</v>
      </c>
      <c r="E47" s="312">
        <v>2</v>
      </c>
      <c r="F47" s="311">
        <f t="shared" si="15"/>
        <v>84</v>
      </c>
      <c r="G47" s="311">
        <f t="shared" si="17"/>
        <v>72</v>
      </c>
      <c r="H47" s="313">
        <v>12</v>
      </c>
      <c r="I47" s="313"/>
      <c r="J47" s="314">
        <v>4</v>
      </c>
      <c r="K47" s="315"/>
      <c r="L47" s="314"/>
      <c r="M47" s="314"/>
      <c r="N47" s="314">
        <v>90</v>
      </c>
      <c r="O47" s="314"/>
      <c r="P47" s="314"/>
      <c r="Q47" s="314"/>
      <c r="R47" s="314"/>
    </row>
    <row r="48" spans="1:18">
      <c r="A48" s="38" t="s">
        <v>60</v>
      </c>
      <c r="B48" s="38" t="s">
        <v>59</v>
      </c>
      <c r="C48" s="297"/>
      <c r="D48" s="39">
        <f t="shared" ref="D48:E48" si="18">D49+D53+D57+D61</f>
        <v>2628</v>
      </c>
      <c r="E48" s="39">
        <f t="shared" si="18"/>
        <v>96</v>
      </c>
      <c r="F48" s="39">
        <f>F49+F53+F57+F61</f>
        <v>1232</v>
      </c>
      <c r="G48" s="39">
        <f>G49+G53+G57+G61</f>
        <v>882</v>
      </c>
      <c r="H48" s="39">
        <f t="shared" ref="H48:R48" si="19">H49+H53+H57+H61</f>
        <v>306</v>
      </c>
      <c r="I48" s="39">
        <f t="shared" si="19"/>
        <v>44</v>
      </c>
      <c r="J48" s="39">
        <f t="shared" si="19"/>
        <v>40</v>
      </c>
      <c r="K48" s="39">
        <f t="shared" si="19"/>
        <v>1260</v>
      </c>
      <c r="L48" s="39">
        <f t="shared" si="19"/>
        <v>0</v>
      </c>
      <c r="M48" s="39">
        <f t="shared" si="19"/>
        <v>0</v>
      </c>
      <c r="N48" s="39">
        <f t="shared" si="19"/>
        <v>144</v>
      </c>
      <c r="O48" s="39">
        <f t="shared" si="19"/>
        <v>540</v>
      </c>
      <c r="P48" s="39">
        <f t="shared" si="19"/>
        <v>450</v>
      </c>
      <c r="Q48" s="39">
        <f t="shared" si="19"/>
        <v>756</v>
      </c>
      <c r="R48" s="39">
        <f t="shared" si="19"/>
        <v>738</v>
      </c>
    </row>
    <row r="49" spans="1:21" ht="24.75">
      <c r="A49" s="291" t="s">
        <v>256</v>
      </c>
      <c r="B49" s="291" t="s">
        <v>394</v>
      </c>
      <c r="C49" s="292" t="s">
        <v>258</v>
      </c>
      <c r="D49" s="293">
        <f>IF(SUM(D50:D52)=SUM(L49:R49),SUM(D50:D52),0)</f>
        <v>972</v>
      </c>
      <c r="E49" s="294">
        <f>SUM(E50:E52)</f>
        <v>40</v>
      </c>
      <c r="F49" s="293">
        <f t="shared" ref="F49:R49" si="20">SUM(F50:F52)</f>
        <v>556</v>
      </c>
      <c r="G49" s="293">
        <f t="shared" si="20"/>
        <v>418</v>
      </c>
      <c r="H49" s="293">
        <f t="shared" si="20"/>
        <v>108</v>
      </c>
      <c r="I49" s="293">
        <f t="shared" si="20"/>
        <v>30</v>
      </c>
      <c r="J49" s="293">
        <f t="shared" si="20"/>
        <v>16</v>
      </c>
      <c r="K49" s="293">
        <f>SUM(K50:K52)</f>
        <v>360</v>
      </c>
      <c r="L49" s="293">
        <f t="shared" si="20"/>
        <v>0</v>
      </c>
      <c r="M49" s="293">
        <f t="shared" si="20"/>
        <v>0</v>
      </c>
      <c r="N49" s="293">
        <f t="shared" si="20"/>
        <v>0</v>
      </c>
      <c r="O49" s="293">
        <f t="shared" si="20"/>
        <v>216</v>
      </c>
      <c r="P49" s="293">
        <f t="shared" si="20"/>
        <v>144</v>
      </c>
      <c r="Q49" s="293">
        <f t="shared" si="20"/>
        <v>558</v>
      </c>
      <c r="R49" s="293">
        <f t="shared" si="20"/>
        <v>54</v>
      </c>
    </row>
    <row r="50" spans="1:21" s="4" customFormat="1" ht="24.75">
      <c r="A50" s="317" t="s">
        <v>259</v>
      </c>
      <c r="B50" s="317" t="s">
        <v>395</v>
      </c>
      <c r="C50" s="310" t="s">
        <v>409</v>
      </c>
      <c r="D50" s="311">
        <f>SUM(L50:R50)</f>
        <v>612</v>
      </c>
      <c r="E50" s="313">
        <v>40</v>
      </c>
      <c r="F50" s="311">
        <f t="shared" ref="F50:F54" si="21">D50-E50-J50</f>
        <v>556</v>
      </c>
      <c r="G50" s="311">
        <f>F50-H50-I50</f>
        <v>418</v>
      </c>
      <c r="H50" s="313">
        <v>108</v>
      </c>
      <c r="I50" s="313">
        <v>30</v>
      </c>
      <c r="J50" s="313">
        <v>16</v>
      </c>
      <c r="K50" s="319"/>
      <c r="L50" s="320"/>
      <c r="M50" s="320"/>
      <c r="N50" s="320"/>
      <c r="O50" s="320">
        <v>216</v>
      </c>
      <c r="P50" s="320">
        <v>144</v>
      </c>
      <c r="Q50" s="320">
        <v>198</v>
      </c>
      <c r="R50" s="320">
        <v>54</v>
      </c>
    </row>
    <row r="51" spans="1:21" s="4" customFormat="1">
      <c r="A51" s="317" t="s">
        <v>261</v>
      </c>
      <c r="B51" s="308" t="s">
        <v>84</v>
      </c>
      <c r="C51" s="310" t="s">
        <v>152</v>
      </c>
      <c r="D51" s="311">
        <f>K51</f>
        <v>72</v>
      </c>
      <c r="E51" s="312"/>
      <c r="F51" s="311"/>
      <c r="G51" s="311"/>
      <c r="H51" s="313"/>
      <c r="I51" s="313"/>
      <c r="J51" s="313"/>
      <c r="K51" s="313">
        <f>SUM(L51:R51)</f>
        <v>72</v>
      </c>
      <c r="L51" s="320"/>
      <c r="M51" s="320"/>
      <c r="N51" s="320"/>
      <c r="O51" s="320"/>
      <c r="P51" s="320"/>
      <c r="Q51" s="320">
        <v>72</v>
      </c>
      <c r="R51" s="320"/>
      <c r="S51" s="4">
        <f>Q51/36</f>
        <v>2</v>
      </c>
    </row>
    <row r="52" spans="1:21" s="4" customFormat="1">
      <c r="A52" s="317" t="s">
        <v>262</v>
      </c>
      <c r="B52" s="308" t="s">
        <v>85</v>
      </c>
      <c r="C52" s="310" t="s">
        <v>153</v>
      </c>
      <c r="D52" s="311">
        <f>K52</f>
        <v>288</v>
      </c>
      <c r="E52" s="312"/>
      <c r="F52" s="311"/>
      <c r="G52" s="311"/>
      <c r="H52" s="313"/>
      <c r="I52" s="313"/>
      <c r="J52" s="321"/>
      <c r="K52" s="313">
        <f>SUM(L52:R52)</f>
        <v>288</v>
      </c>
      <c r="L52" s="320"/>
      <c r="M52" s="320"/>
      <c r="N52" s="320"/>
      <c r="O52" s="320"/>
      <c r="P52" s="320"/>
      <c r="Q52" s="320">
        <v>288</v>
      </c>
      <c r="R52" s="320"/>
      <c r="S52" s="4">
        <f>R52/36</f>
        <v>0</v>
      </c>
    </row>
    <row r="53" spans="1:21" ht="36.75">
      <c r="A53" s="291" t="s">
        <v>263</v>
      </c>
      <c r="B53" s="291" t="s">
        <v>396</v>
      </c>
      <c r="C53" s="292" t="s">
        <v>258</v>
      </c>
      <c r="D53" s="293">
        <f>IF(SUM(D54:D56)=SUM(L53:R53),SUM(D54:D56),0)</f>
        <v>540</v>
      </c>
      <c r="E53" s="294">
        <f t="shared" ref="E53:R53" si="22">SUM(E54:E56)</f>
        <v>20</v>
      </c>
      <c r="F53" s="293">
        <f t="shared" si="22"/>
        <v>260</v>
      </c>
      <c r="G53" s="293">
        <f t="shared" si="22"/>
        <v>206</v>
      </c>
      <c r="H53" s="293">
        <f t="shared" si="22"/>
        <v>54</v>
      </c>
      <c r="I53" s="293">
        <f t="shared" si="22"/>
        <v>0</v>
      </c>
      <c r="J53" s="293">
        <f t="shared" si="22"/>
        <v>8</v>
      </c>
      <c r="K53" s="293">
        <f>SUM(K54:K56)</f>
        <v>252</v>
      </c>
      <c r="L53" s="293">
        <f t="shared" si="22"/>
        <v>0</v>
      </c>
      <c r="M53" s="293">
        <f t="shared" si="22"/>
        <v>0</v>
      </c>
      <c r="N53" s="293">
        <f t="shared" si="22"/>
        <v>0</v>
      </c>
      <c r="O53" s="293">
        <f t="shared" si="22"/>
        <v>0</v>
      </c>
      <c r="P53" s="293">
        <f t="shared" si="22"/>
        <v>90</v>
      </c>
      <c r="Q53" s="293">
        <f t="shared" si="22"/>
        <v>198</v>
      </c>
      <c r="R53" s="293">
        <f t="shared" si="22"/>
        <v>252</v>
      </c>
      <c r="S53" s="4"/>
      <c r="T53" s="4"/>
      <c r="U53" s="4"/>
    </row>
    <row r="54" spans="1:21" s="4" customFormat="1" ht="36.75">
      <c r="A54" s="317" t="s">
        <v>265</v>
      </c>
      <c r="B54" s="317" t="s">
        <v>397</v>
      </c>
      <c r="C54" s="310" t="s">
        <v>405</v>
      </c>
      <c r="D54" s="311">
        <f>SUM(L54:R54)</f>
        <v>288</v>
      </c>
      <c r="E54" s="313">
        <v>20</v>
      </c>
      <c r="F54" s="311">
        <f t="shared" si="21"/>
        <v>260</v>
      </c>
      <c r="G54" s="311">
        <f t="shared" ref="G54" si="23">F54-H54-I54</f>
        <v>206</v>
      </c>
      <c r="H54" s="313">
        <v>54</v>
      </c>
      <c r="I54" s="313"/>
      <c r="J54" s="313">
        <v>8</v>
      </c>
      <c r="K54" s="319"/>
      <c r="L54" s="320"/>
      <c r="M54" s="320"/>
      <c r="N54" s="320"/>
      <c r="O54" s="320"/>
      <c r="P54" s="320">
        <v>90</v>
      </c>
      <c r="Q54" s="320">
        <v>198</v>
      </c>
      <c r="R54" s="320"/>
    </row>
    <row r="55" spans="1:21" s="4" customFormat="1">
      <c r="A55" s="317" t="s">
        <v>266</v>
      </c>
      <c r="B55" s="308" t="s">
        <v>84</v>
      </c>
      <c r="C55" s="310" t="s">
        <v>152</v>
      </c>
      <c r="D55" s="311">
        <f>K55</f>
        <v>72</v>
      </c>
      <c r="E55" s="312"/>
      <c r="F55" s="311"/>
      <c r="G55" s="319"/>
      <c r="H55" s="313"/>
      <c r="I55" s="313"/>
      <c r="J55" s="313"/>
      <c r="K55" s="313">
        <f>SUM(L55:R55)</f>
        <v>72</v>
      </c>
      <c r="L55" s="320"/>
      <c r="M55" s="320"/>
      <c r="N55" s="320"/>
      <c r="O55" s="320"/>
      <c r="P55" s="320"/>
      <c r="Q55" s="320"/>
      <c r="R55" s="320">
        <v>72</v>
      </c>
      <c r="S55" s="4">
        <f>P55/36</f>
        <v>0</v>
      </c>
    </row>
    <row r="56" spans="1:21" s="4" customFormat="1">
      <c r="A56" s="317" t="s">
        <v>267</v>
      </c>
      <c r="B56" s="308" t="s">
        <v>85</v>
      </c>
      <c r="C56" s="310" t="s">
        <v>153</v>
      </c>
      <c r="D56" s="311">
        <f>K56</f>
        <v>180</v>
      </c>
      <c r="E56" s="312"/>
      <c r="F56" s="311"/>
      <c r="G56" s="319"/>
      <c r="H56" s="313"/>
      <c r="I56" s="313"/>
      <c r="J56" s="321"/>
      <c r="K56" s="313">
        <f>SUM(L56:R56)</f>
        <v>180</v>
      </c>
      <c r="L56" s="320"/>
      <c r="M56" s="320"/>
      <c r="N56" s="320"/>
      <c r="O56" s="320"/>
      <c r="P56" s="320"/>
      <c r="Q56" s="320"/>
      <c r="R56" s="320">
        <v>180</v>
      </c>
      <c r="S56" s="4">
        <f>R56/36</f>
        <v>5</v>
      </c>
    </row>
    <row r="57" spans="1:21" ht="36.75">
      <c r="A57" s="291" t="s">
        <v>268</v>
      </c>
      <c r="B57" s="291" t="s">
        <v>398</v>
      </c>
      <c r="C57" s="292" t="s">
        <v>258</v>
      </c>
      <c r="D57" s="293">
        <f>IF(SUM(D58:D60)=SUM(L57:R57),SUM(D58:D60),0)</f>
        <v>432</v>
      </c>
      <c r="E57" s="300">
        <f t="shared" ref="E57:R57" si="24">SUM(E58:E60)</f>
        <v>20</v>
      </c>
      <c r="F57" s="301">
        <f t="shared" si="24"/>
        <v>188</v>
      </c>
      <c r="G57" s="301">
        <f t="shared" si="24"/>
        <v>138</v>
      </c>
      <c r="H57" s="301">
        <f t="shared" si="24"/>
        <v>36</v>
      </c>
      <c r="I57" s="301">
        <f t="shared" si="24"/>
        <v>14</v>
      </c>
      <c r="J57" s="301">
        <f t="shared" si="24"/>
        <v>8</v>
      </c>
      <c r="K57" s="301">
        <f>SUM(K58:K60)</f>
        <v>216</v>
      </c>
      <c r="L57" s="301">
        <f t="shared" si="24"/>
        <v>0</v>
      </c>
      <c r="M57" s="301">
        <f t="shared" si="24"/>
        <v>0</v>
      </c>
      <c r="N57" s="301">
        <f t="shared" si="24"/>
        <v>0</v>
      </c>
      <c r="O57" s="301">
        <f t="shared" si="24"/>
        <v>0</v>
      </c>
      <c r="P57" s="301">
        <f t="shared" si="24"/>
        <v>0</v>
      </c>
      <c r="Q57" s="301">
        <f t="shared" si="24"/>
        <v>0</v>
      </c>
      <c r="R57" s="301">
        <f t="shared" si="24"/>
        <v>432</v>
      </c>
      <c r="S57" s="4"/>
      <c r="T57" s="4"/>
      <c r="U57" s="4"/>
    </row>
    <row r="58" spans="1:21" s="4" customFormat="1" ht="36.75">
      <c r="A58" s="317" t="s">
        <v>270</v>
      </c>
      <c r="B58" s="317" t="s">
        <v>399</v>
      </c>
      <c r="C58" s="310" t="s">
        <v>235</v>
      </c>
      <c r="D58" s="311">
        <f>SUM(L58:R58)</f>
        <v>216</v>
      </c>
      <c r="E58" s="313">
        <v>20</v>
      </c>
      <c r="F58" s="311">
        <f t="shared" ref="F58" si="25">D58-E58-J58</f>
        <v>188</v>
      </c>
      <c r="G58" s="311">
        <f>F58-H58-I58</f>
        <v>138</v>
      </c>
      <c r="H58" s="313">
        <v>36</v>
      </c>
      <c r="I58" s="313">
        <v>14</v>
      </c>
      <c r="J58" s="313">
        <v>8</v>
      </c>
      <c r="K58" s="319"/>
      <c r="L58" s="320"/>
      <c r="M58" s="320"/>
      <c r="N58" s="320"/>
      <c r="O58" s="320"/>
      <c r="P58" s="320"/>
      <c r="Q58" s="320"/>
      <c r="R58" s="320">
        <v>216</v>
      </c>
    </row>
    <row r="59" spans="1:21" s="4" customFormat="1">
      <c r="A59" s="317" t="s">
        <v>271</v>
      </c>
      <c r="B59" s="308" t="s">
        <v>84</v>
      </c>
      <c r="C59" s="310" t="s">
        <v>152</v>
      </c>
      <c r="D59" s="311">
        <f>K59</f>
        <v>72</v>
      </c>
      <c r="E59" s="312"/>
      <c r="F59" s="311"/>
      <c r="G59" s="311"/>
      <c r="H59" s="313"/>
      <c r="I59" s="313"/>
      <c r="J59" s="313"/>
      <c r="K59" s="313">
        <f>SUM(L59:R59)</f>
        <v>72</v>
      </c>
      <c r="L59" s="320"/>
      <c r="M59" s="320"/>
      <c r="N59" s="320"/>
      <c r="O59" s="320"/>
      <c r="P59" s="320"/>
      <c r="Q59" s="320"/>
      <c r="R59" s="320">
        <v>72</v>
      </c>
      <c r="S59" s="4">
        <f>R59/36</f>
        <v>2</v>
      </c>
    </row>
    <row r="60" spans="1:21" s="4" customFormat="1">
      <c r="A60" s="322" t="s">
        <v>272</v>
      </c>
      <c r="B60" s="323" t="s">
        <v>85</v>
      </c>
      <c r="C60" s="324" t="s">
        <v>153</v>
      </c>
      <c r="D60" s="311">
        <f>K60</f>
        <v>144</v>
      </c>
      <c r="E60" s="325"/>
      <c r="F60" s="326"/>
      <c r="G60" s="326"/>
      <c r="H60" s="327"/>
      <c r="I60" s="327"/>
      <c r="J60" s="321"/>
      <c r="K60" s="327">
        <f>SUM(L60:R60)</f>
        <v>144</v>
      </c>
      <c r="L60" s="328"/>
      <c r="M60" s="328"/>
      <c r="N60" s="328"/>
      <c r="O60" s="328"/>
      <c r="P60" s="328"/>
      <c r="Q60" s="328"/>
      <c r="R60" s="328">
        <v>144</v>
      </c>
      <c r="S60" s="4">
        <f t="shared" ref="S60" si="26">R60/36</f>
        <v>4</v>
      </c>
    </row>
    <row r="61" spans="1:21" ht="24.75">
      <c r="A61" s="291" t="s">
        <v>273</v>
      </c>
      <c r="B61" s="291" t="s">
        <v>400</v>
      </c>
      <c r="C61" s="292" t="s">
        <v>258</v>
      </c>
      <c r="D61" s="293">
        <f>IF(SUM(D62:D64)=SUM(L61:R61),SUM(D62:D64),0)</f>
        <v>684</v>
      </c>
      <c r="E61" s="300">
        <f t="shared" ref="E61:R61" si="27">SUM(E62:E64)</f>
        <v>16</v>
      </c>
      <c r="F61" s="301">
        <f t="shared" si="27"/>
        <v>228</v>
      </c>
      <c r="G61" s="301">
        <f t="shared" si="27"/>
        <v>120</v>
      </c>
      <c r="H61" s="301">
        <f t="shared" si="27"/>
        <v>108</v>
      </c>
      <c r="I61" s="301">
        <f t="shared" si="27"/>
        <v>0</v>
      </c>
      <c r="J61" s="301">
        <f t="shared" si="27"/>
        <v>8</v>
      </c>
      <c r="K61" s="301">
        <f>SUM(K62:K64)</f>
        <v>432</v>
      </c>
      <c r="L61" s="301">
        <f t="shared" si="27"/>
        <v>0</v>
      </c>
      <c r="M61" s="301">
        <f t="shared" si="27"/>
        <v>0</v>
      </c>
      <c r="N61" s="301">
        <f t="shared" si="27"/>
        <v>144</v>
      </c>
      <c r="O61" s="301">
        <f t="shared" si="27"/>
        <v>324</v>
      </c>
      <c r="P61" s="301">
        <f t="shared" si="27"/>
        <v>216</v>
      </c>
      <c r="Q61" s="301">
        <f t="shared" si="27"/>
        <v>0</v>
      </c>
      <c r="R61" s="301">
        <f t="shared" si="27"/>
        <v>0</v>
      </c>
      <c r="S61" s="4"/>
      <c r="T61" s="4"/>
      <c r="U61" s="4"/>
    </row>
    <row r="62" spans="1:21" s="4" customFormat="1">
      <c r="A62" s="317" t="s">
        <v>275</v>
      </c>
      <c r="B62" s="317" t="s">
        <v>401</v>
      </c>
      <c r="C62" s="310" t="s">
        <v>405</v>
      </c>
      <c r="D62" s="311">
        <f>SUM(L62:R62)</f>
        <v>252</v>
      </c>
      <c r="E62" s="313">
        <v>16</v>
      </c>
      <c r="F62" s="311">
        <f t="shared" ref="F62" si="28">D62-E62-J62</f>
        <v>228</v>
      </c>
      <c r="G62" s="311">
        <f>F62-H62-I62</f>
        <v>120</v>
      </c>
      <c r="H62" s="313">
        <v>108</v>
      </c>
      <c r="I62" s="313">
        <v>0</v>
      </c>
      <c r="J62" s="313">
        <v>8</v>
      </c>
      <c r="K62" s="319"/>
      <c r="L62" s="320"/>
      <c r="M62" s="320"/>
      <c r="N62" s="320">
        <v>144</v>
      </c>
      <c r="O62" s="320">
        <v>108</v>
      </c>
      <c r="P62" s="320">
        <v>0</v>
      </c>
      <c r="Q62" s="320">
        <v>0</v>
      </c>
      <c r="R62" s="320"/>
    </row>
    <row r="63" spans="1:21" s="4" customFormat="1">
      <c r="A63" s="317" t="s">
        <v>276</v>
      </c>
      <c r="B63" s="308" t="s">
        <v>84</v>
      </c>
      <c r="C63" s="310" t="s">
        <v>152</v>
      </c>
      <c r="D63" s="311">
        <f>K63</f>
        <v>72</v>
      </c>
      <c r="E63" s="312"/>
      <c r="F63" s="311"/>
      <c r="G63" s="311"/>
      <c r="H63" s="313"/>
      <c r="I63" s="313"/>
      <c r="J63" s="313"/>
      <c r="K63" s="313">
        <f>SUM(L63:R63)</f>
        <v>72</v>
      </c>
      <c r="L63" s="320"/>
      <c r="M63" s="320"/>
      <c r="N63" s="320"/>
      <c r="O63" s="320">
        <v>72</v>
      </c>
      <c r="P63" s="320"/>
      <c r="Q63" s="320"/>
      <c r="R63" s="320">
        <v>0</v>
      </c>
      <c r="S63" s="4">
        <f>R63/36</f>
        <v>0</v>
      </c>
    </row>
    <row r="64" spans="1:21" s="4" customFormat="1" ht="15.75" thickBot="1">
      <c r="A64" s="322" t="s">
        <v>277</v>
      </c>
      <c r="B64" s="323" t="s">
        <v>85</v>
      </c>
      <c r="C64" s="324" t="s">
        <v>128</v>
      </c>
      <c r="D64" s="311">
        <f>K64</f>
        <v>360</v>
      </c>
      <c r="E64" s="325"/>
      <c r="F64" s="326"/>
      <c r="G64" s="326"/>
      <c r="H64" s="327"/>
      <c r="I64" s="327"/>
      <c r="J64" s="321"/>
      <c r="K64" s="327">
        <f>SUM(L64:R64)</f>
        <v>360</v>
      </c>
      <c r="L64" s="328"/>
      <c r="M64" s="328"/>
      <c r="N64" s="328"/>
      <c r="O64" s="328">
        <v>144</v>
      </c>
      <c r="P64" s="328">
        <v>216</v>
      </c>
      <c r="Q64" s="328"/>
      <c r="R64" s="328">
        <v>0</v>
      </c>
      <c r="S64" s="4">
        <f t="shared" ref="S64" si="29">R64/36</f>
        <v>0</v>
      </c>
    </row>
    <row r="65" spans="1:21" s="4" customFormat="1">
      <c r="A65" s="329" t="s">
        <v>109</v>
      </c>
      <c r="B65" s="363" t="s">
        <v>108</v>
      </c>
      <c r="C65" s="364"/>
      <c r="D65" s="330">
        <f t="shared" ref="D65:D66" si="30">SUM(L65:R65)</f>
        <v>144</v>
      </c>
      <c r="E65" s="331"/>
      <c r="F65" s="331"/>
      <c r="G65" s="330"/>
      <c r="H65" s="330"/>
      <c r="I65" s="330"/>
      <c r="J65" s="330"/>
      <c r="K65" s="332">
        <f t="shared" ref="K65:K66" si="31">SUM(L65:R65)</f>
        <v>144</v>
      </c>
      <c r="L65" s="302"/>
      <c r="M65" s="302"/>
      <c r="N65" s="302"/>
      <c r="O65" s="302"/>
      <c r="P65" s="302"/>
      <c r="Q65" s="302"/>
      <c r="R65" s="303">
        <f>36*4</f>
        <v>144</v>
      </c>
      <c r="S65" s="4">
        <f>R65/36</f>
        <v>4</v>
      </c>
    </row>
    <row r="66" spans="1:21" ht="15.75" thickBot="1">
      <c r="A66" s="280" t="s">
        <v>113</v>
      </c>
      <c r="B66" s="365" t="s">
        <v>112</v>
      </c>
      <c r="C66" s="366"/>
      <c r="D66" s="281">
        <f t="shared" si="30"/>
        <v>216</v>
      </c>
      <c r="E66" s="304"/>
      <c r="F66" s="304"/>
      <c r="G66" s="304"/>
      <c r="H66" s="304"/>
      <c r="I66" s="304"/>
      <c r="J66" s="282"/>
      <c r="K66" s="283">
        <f t="shared" si="31"/>
        <v>216</v>
      </c>
      <c r="L66" s="305"/>
      <c r="M66" s="305"/>
      <c r="N66" s="306"/>
      <c r="O66" s="306"/>
      <c r="P66" s="306"/>
      <c r="Q66" s="306"/>
      <c r="R66" s="307">
        <f>6*36</f>
        <v>216</v>
      </c>
      <c r="S66" s="4">
        <f>R66/36</f>
        <v>6</v>
      </c>
      <c r="T66" s="4"/>
      <c r="U66" s="4"/>
    </row>
    <row r="67" spans="1:21">
      <c r="A67" s="361" t="s">
        <v>111</v>
      </c>
      <c r="B67" s="362"/>
      <c r="C67" s="287"/>
      <c r="D67" s="288">
        <f>D25+D31+D36+D48+D65+D66</f>
        <v>4464</v>
      </c>
      <c r="E67" s="288">
        <f t="shared" ref="E67:R67" si="32">E25+E31+E36+E48+E65+E66</f>
        <v>126</v>
      </c>
      <c r="F67" s="288">
        <f t="shared" si="32"/>
        <v>2608</v>
      </c>
      <c r="G67" s="288">
        <f t="shared" si="32"/>
        <v>1586</v>
      </c>
      <c r="H67" s="288">
        <f t="shared" si="32"/>
        <v>962</v>
      </c>
      <c r="I67" s="288">
        <f t="shared" si="32"/>
        <v>60</v>
      </c>
      <c r="J67" s="288">
        <f t="shared" si="32"/>
        <v>110</v>
      </c>
      <c r="K67" s="288">
        <f t="shared" si="32"/>
        <v>1620</v>
      </c>
      <c r="L67" s="288">
        <f t="shared" si="32"/>
        <v>0</v>
      </c>
      <c r="M67" s="288">
        <f t="shared" si="32"/>
        <v>0</v>
      </c>
      <c r="N67" s="288">
        <f t="shared" si="32"/>
        <v>648</v>
      </c>
      <c r="O67" s="288">
        <f t="shared" si="32"/>
        <v>864</v>
      </c>
      <c r="P67" s="288">
        <f t="shared" si="32"/>
        <v>648</v>
      </c>
      <c r="Q67" s="288">
        <f t="shared" si="32"/>
        <v>828</v>
      </c>
      <c r="R67" s="288">
        <f t="shared" si="32"/>
        <v>1476</v>
      </c>
      <c r="S67" s="284">
        <f>SUM(S51:S66)</f>
        <v>23</v>
      </c>
      <c r="T67" s="4"/>
      <c r="U67" s="4"/>
    </row>
    <row r="68" spans="1:21">
      <c r="A68" s="378" t="s">
        <v>282</v>
      </c>
      <c r="B68" s="379"/>
      <c r="C68" s="289"/>
      <c r="D68" s="290">
        <f t="shared" ref="D68:Q68" si="33">D67+D9</f>
        <v>5940</v>
      </c>
      <c r="E68" s="290">
        <f t="shared" si="33"/>
        <v>126</v>
      </c>
      <c r="F68" s="290">
        <f t="shared" si="33"/>
        <v>4012</v>
      </c>
      <c r="G68" s="290">
        <f t="shared" si="33"/>
        <v>2667</v>
      </c>
      <c r="H68" s="290">
        <f t="shared" si="33"/>
        <v>1285</v>
      </c>
      <c r="I68" s="290">
        <f t="shared" si="33"/>
        <v>60</v>
      </c>
      <c r="J68" s="290">
        <f t="shared" si="33"/>
        <v>110</v>
      </c>
      <c r="K68" s="290">
        <f t="shared" si="33"/>
        <v>1620</v>
      </c>
      <c r="L68" s="290">
        <f t="shared" si="33"/>
        <v>684</v>
      </c>
      <c r="M68" s="290">
        <f t="shared" si="33"/>
        <v>792</v>
      </c>
      <c r="N68" s="290">
        <f t="shared" si="33"/>
        <v>648</v>
      </c>
      <c r="O68" s="290">
        <f t="shared" si="33"/>
        <v>864</v>
      </c>
      <c r="P68" s="290">
        <f t="shared" si="33"/>
        <v>648</v>
      </c>
      <c r="Q68" s="290">
        <f t="shared" si="33"/>
        <v>828</v>
      </c>
      <c r="R68" s="290">
        <f>R67+R66+R65</f>
        <v>1836</v>
      </c>
      <c r="S68" s="144"/>
      <c r="T68" s="4"/>
      <c r="U68" s="4"/>
    </row>
    <row r="69" spans="1:21" s="4" customFormat="1" ht="15" customHeight="1">
      <c r="A69" s="351"/>
      <c r="B69" s="351"/>
      <c r="C69" s="351"/>
      <c r="D69" s="352"/>
      <c r="E69" s="367" t="s">
        <v>111</v>
      </c>
      <c r="F69" s="333" t="s">
        <v>121</v>
      </c>
      <c r="G69" s="315"/>
      <c r="H69" s="315"/>
      <c r="I69" s="315"/>
      <c r="J69" s="315"/>
      <c r="K69" s="315"/>
      <c r="L69" s="334">
        <v>11</v>
      </c>
      <c r="M69" s="334">
        <v>11</v>
      </c>
      <c r="N69" s="334">
        <v>9</v>
      </c>
      <c r="O69" s="334">
        <v>8</v>
      </c>
      <c r="P69" s="334">
        <v>6</v>
      </c>
      <c r="Q69" s="334">
        <v>8</v>
      </c>
      <c r="R69" s="334">
        <v>8</v>
      </c>
      <c r="U69" s="144"/>
    </row>
    <row r="70" spans="1:21" s="4" customFormat="1">
      <c r="A70" s="353"/>
      <c r="B70" s="353"/>
      <c r="C70" s="353"/>
      <c r="D70" s="354"/>
      <c r="E70" s="367"/>
      <c r="F70" s="333" t="s">
        <v>122</v>
      </c>
      <c r="G70" s="315"/>
      <c r="H70" s="315"/>
      <c r="I70" s="315"/>
      <c r="J70" s="315"/>
      <c r="K70" s="315"/>
      <c r="L70" s="334"/>
      <c r="M70" s="334"/>
      <c r="N70" s="334"/>
      <c r="O70" s="334">
        <v>1</v>
      </c>
      <c r="P70" s="334"/>
      <c r="Q70" s="334">
        <v>1</v>
      </c>
      <c r="R70" s="334">
        <v>2</v>
      </c>
      <c r="U70" s="144"/>
    </row>
    <row r="71" spans="1:21" s="4" customFormat="1" ht="15" customHeight="1">
      <c r="A71" s="353"/>
      <c r="B71" s="353"/>
      <c r="C71" s="353"/>
      <c r="D71" s="354"/>
      <c r="E71" s="367"/>
      <c r="F71" s="335" t="s">
        <v>379</v>
      </c>
      <c r="G71" s="315"/>
      <c r="H71" s="315"/>
      <c r="I71" s="315"/>
      <c r="J71" s="315"/>
      <c r="K71" s="315"/>
      <c r="L71" s="334"/>
      <c r="M71" s="334"/>
      <c r="N71" s="334"/>
      <c r="O71" s="334">
        <v>1</v>
      </c>
      <c r="P71" s="334">
        <v>1</v>
      </c>
      <c r="Q71" s="334">
        <v>1</v>
      </c>
      <c r="R71" s="334">
        <v>2</v>
      </c>
      <c r="U71" s="144"/>
    </row>
    <row r="72" spans="1:21" s="4" customFormat="1" ht="13.5" customHeight="1">
      <c r="A72" s="353"/>
      <c r="B72" s="353"/>
      <c r="C72" s="353"/>
      <c r="D72" s="354"/>
      <c r="E72" s="367"/>
      <c r="F72" s="339" t="s">
        <v>124</v>
      </c>
      <c r="G72" s="315"/>
      <c r="H72" s="315"/>
      <c r="I72" s="315"/>
      <c r="J72" s="315"/>
      <c r="K72" s="315"/>
      <c r="L72" s="334"/>
      <c r="M72" s="334"/>
      <c r="N72" s="334"/>
      <c r="O72" s="334"/>
      <c r="P72" s="334"/>
      <c r="Q72" s="334"/>
      <c r="R72" s="334"/>
      <c r="S72" s="144"/>
    </row>
    <row r="73" spans="1:21" s="4" customFormat="1" ht="26.25" customHeight="1">
      <c r="A73" s="353"/>
      <c r="B73" s="353"/>
      <c r="C73" s="353"/>
      <c r="D73" s="354"/>
      <c r="E73" s="367"/>
      <c r="F73" s="339" t="s">
        <v>288</v>
      </c>
      <c r="G73" s="315"/>
      <c r="H73" s="315"/>
      <c r="I73" s="315"/>
      <c r="J73" s="315"/>
      <c r="K73" s="315"/>
      <c r="L73" s="334">
        <v>2</v>
      </c>
      <c r="M73" s="334">
        <v>3</v>
      </c>
      <c r="N73" s="334">
        <v>5</v>
      </c>
      <c r="O73" s="334">
        <v>2</v>
      </c>
      <c r="P73" s="334">
        <v>3</v>
      </c>
      <c r="Q73" s="334">
        <v>2</v>
      </c>
      <c r="R73" s="334">
        <v>8</v>
      </c>
    </row>
    <row r="74" spans="1:21" s="4" customFormat="1" ht="24" customHeight="1">
      <c r="A74" s="353"/>
      <c r="B74" s="353"/>
      <c r="C74" s="353"/>
      <c r="D74" s="354"/>
      <c r="E74" s="367"/>
      <c r="F74" s="340" t="s">
        <v>290</v>
      </c>
      <c r="G74" s="315"/>
      <c r="H74" s="315"/>
      <c r="I74" s="315"/>
      <c r="J74" s="315"/>
      <c r="K74" s="315"/>
      <c r="L74" s="334">
        <v>2</v>
      </c>
      <c r="M74" s="334">
        <v>7</v>
      </c>
      <c r="N74" s="334">
        <v>2</v>
      </c>
      <c r="O74" s="334">
        <v>6</v>
      </c>
      <c r="P74" s="334">
        <v>3</v>
      </c>
      <c r="Q74" s="334">
        <v>2</v>
      </c>
      <c r="R74" s="334">
        <v>5</v>
      </c>
    </row>
    <row r="75" spans="1:21" ht="17.25" customHeight="1">
      <c r="A75" s="355"/>
      <c r="B75" s="355"/>
      <c r="C75" s="355"/>
      <c r="D75" s="356"/>
      <c r="E75" s="367"/>
      <c r="F75" s="341" t="s">
        <v>292</v>
      </c>
      <c r="G75" s="298"/>
      <c r="H75" s="298"/>
      <c r="I75" s="298"/>
      <c r="J75" s="298"/>
      <c r="K75" s="298"/>
      <c r="L75" s="334">
        <v>2</v>
      </c>
      <c r="M75" s="334">
        <v>1</v>
      </c>
      <c r="N75" s="334">
        <v>2</v>
      </c>
      <c r="O75" s="334">
        <v>2</v>
      </c>
      <c r="P75" s="334">
        <v>2</v>
      </c>
      <c r="Q75" s="334">
        <v>2</v>
      </c>
      <c r="R75" s="334">
        <v>3</v>
      </c>
    </row>
    <row r="76" spans="1:21">
      <c r="L76" s="4"/>
      <c r="M76" s="4"/>
      <c r="N76" s="4"/>
      <c r="O76" s="4"/>
      <c r="P76" s="4"/>
      <c r="Q76" s="4"/>
      <c r="R76" s="4"/>
    </row>
    <row r="77" spans="1:21" ht="15.75" thickBot="1"/>
    <row r="78" spans="1:21" ht="42" customHeight="1" thickBot="1">
      <c r="A78" s="346" t="s">
        <v>293</v>
      </c>
      <c r="B78" s="346" t="s">
        <v>294</v>
      </c>
      <c r="C78" s="346" t="s">
        <v>84</v>
      </c>
      <c r="D78" s="349" t="s">
        <v>85</v>
      </c>
      <c r="E78" s="350"/>
      <c r="F78" s="346" t="s">
        <v>14</v>
      </c>
      <c r="G78" s="346" t="s">
        <v>112</v>
      </c>
      <c r="H78" s="346" t="s">
        <v>295</v>
      </c>
      <c r="I78" s="343" t="s">
        <v>111</v>
      </c>
    </row>
    <row r="79" spans="1:21">
      <c r="A79" s="347"/>
      <c r="B79" s="347"/>
      <c r="C79" s="347"/>
      <c r="D79" s="346" t="s">
        <v>297</v>
      </c>
      <c r="E79" s="346" t="s">
        <v>298</v>
      </c>
      <c r="F79" s="347"/>
      <c r="G79" s="347"/>
      <c r="H79" s="347"/>
      <c r="I79" s="344"/>
    </row>
    <row r="80" spans="1:21" ht="36" customHeight="1" thickBot="1">
      <c r="A80" s="348"/>
      <c r="B80" s="348"/>
      <c r="C80" s="348"/>
      <c r="D80" s="348"/>
      <c r="E80" s="348"/>
      <c r="F80" s="348"/>
      <c r="G80" s="348"/>
      <c r="H80" s="348"/>
      <c r="I80" s="345"/>
    </row>
    <row r="81" spans="1:9" ht="15.75" thickBot="1">
      <c r="A81" s="273">
        <v>1</v>
      </c>
      <c r="B81" s="274">
        <v>2</v>
      </c>
      <c r="C81" s="274">
        <v>3</v>
      </c>
      <c r="D81" s="274">
        <v>4</v>
      </c>
      <c r="E81" s="274">
        <v>5</v>
      </c>
      <c r="F81" s="274">
        <v>6</v>
      </c>
      <c r="G81" s="274">
        <v>7</v>
      </c>
      <c r="H81" s="274">
        <v>8</v>
      </c>
      <c r="I81" s="275">
        <v>9</v>
      </c>
    </row>
    <row r="82" spans="1:9" ht="15.75" thickBot="1">
      <c r="A82" s="273" t="s">
        <v>19</v>
      </c>
      <c r="B82" s="276">
        <f>41-C82-D82-E82-F82</f>
        <v>39</v>
      </c>
      <c r="C82" s="336"/>
      <c r="D82" s="336"/>
      <c r="E82" s="276"/>
      <c r="F82" s="276">
        <v>2</v>
      </c>
      <c r="G82" s="276"/>
      <c r="H82" s="276">
        <v>11</v>
      </c>
      <c r="I82" s="277">
        <f>SUM(B82:H82)</f>
        <v>52</v>
      </c>
    </row>
    <row r="83" spans="1:9" ht="15.75" thickBot="1">
      <c r="A83" s="273" t="s">
        <v>20</v>
      </c>
      <c r="B83" s="276">
        <f>42-C83-D83-E83</f>
        <v>36</v>
      </c>
      <c r="C83" s="337">
        <v>2</v>
      </c>
      <c r="D83" s="338">
        <v>4</v>
      </c>
      <c r="E83" s="278"/>
      <c r="F83" s="278"/>
      <c r="G83" s="278"/>
      <c r="H83" s="278">
        <v>10</v>
      </c>
      <c r="I83" s="277">
        <f>SUM(B83:H83)</f>
        <v>52</v>
      </c>
    </row>
    <row r="84" spans="1:9" ht="15.75" thickBot="1">
      <c r="A84" s="273" t="s">
        <v>21</v>
      </c>
      <c r="B84" s="276">
        <f>41-C84-D84-E84</f>
        <v>27</v>
      </c>
      <c r="C84" s="337">
        <v>2</v>
      </c>
      <c r="D84" s="338">
        <v>12</v>
      </c>
      <c r="E84" s="278"/>
      <c r="F84" s="278"/>
      <c r="G84" s="278"/>
      <c r="H84" s="278">
        <v>11</v>
      </c>
      <c r="I84" s="277">
        <f>SUM(B84:H84)</f>
        <v>52</v>
      </c>
    </row>
    <row r="85" spans="1:9" ht="15.75" thickBot="1">
      <c r="A85" s="273" t="s">
        <v>186</v>
      </c>
      <c r="B85" s="276">
        <f>41-C85-D85-E85-G85</f>
        <v>18</v>
      </c>
      <c r="C85" s="337">
        <v>4</v>
      </c>
      <c r="D85" s="338">
        <v>9</v>
      </c>
      <c r="E85" s="278">
        <v>4</v>
      </c>
      <c r="F85" s="278"/>
      <c r="G85" s="278">
        <v>6</v>
      </c>
      <c r="H85" s="278">
        <v>2</v>
      </c>
      <c r="I85" s="277">
        <f>SUM(B85:H85)</f>
        <v>43</v>
      </c>
    </row>
    <row r="86" spans="1:9" ht="15.75" thickBot="1">
      <c r="A86" s="279" t="s">
        <v>111</v>
      </c>
      <c r="B86" s="277">
        <f>SUM(B82:B85)</f>
        <v>120</v>
      </c>
      <c r="C86" s="277">
        <f>SUM(C83:C85)</f>
        <v>8</v>
      </c>
      <c r="D86" s="277">
        <f>SUM(D83:D85)</f>
        <v>25</v>
      </c>
      <c r="E86" s="277">
        <f>SUM(E83:E85)</f>
        <v>4</v>
      </c>
      <c r="F86" s="277">
        <f>SUM(F82:F85)</f>
        <v>2</v>
      </c>
      <c r="G86" s="277">
        <f>SUM(G83:G85)</f>
        <v>6</v>
      </c>
      <c r="H86" s="277">
        <f>SUM(H82:H85)</f>
        <v>34</v>
      </c>
      <c r="I86" s="277">
        <f>SUM(I82:I85)</f>
        <v>199</v>
      </c>
    </row>
  </sheetData>
  <mergeCells count="41">
    <mergeCell ref="A2:R2"/>
    <mergeCell ref="L1:R1"/>
    <mergeCell ref="A68:B68"/>
    <mergeCell ref="F5:J5"/>
    <mergeCell ref="G6:J6"/>
    <mergeCell ref="L3:R3"/>
    <mergeCell ref="R5:R7"/>
    <mergeCell ref="L5:L7"/>
    <mergeCell ref="L4:M4"/>
    <mergeCell ref="N4:O4"/>
    <mergeCell ref="P4:Q4"/>
    <mergeCell ref="O5:O7"/>
    <mergeCell ref="P5:P7"/>
    <mergeCell ref="Q5:Q7"/>
    <mergeCell ref="M5:M7"/>
    <mergeCell ref="N5:N7"/>
    <mergeCell ref="A69:D75"/>
    <mergeCell ref="A24:B24"/>
    <mergeCell ref="E5:E7"/>
    <mergeCell ref="A67:B67"/>
    <mergeCell ref="B65:C65"/>
    <mergeCell ref="B66:C66"/>
    <mergeCell ref="E69:E75"/>
    <mergeCell ref="A3:A7"/>
    <mergeCell ref="B3:B7"/>
    <mergeCell ref="C3:C7"/>
    <mergeCell ref="D3:D7"/>
    <mergeCell ref="E3:K3"/>
    <mergeCell ref="F6:F7"/>
    <mergeCell ref="E4:K4"/>
    <mergeCell ref="K5:K7"/>
    <mergeCell ref="I78:I80"/>
    <mergeCell ref="C78:C80"/>
    <mergeCell ref="H78:H80"/>
    <mergeCell ref="A78:A80"/>
    <mergeCell ref="B78:B80"/>
    <mergeCell ref="D78:E78"/>
    <mergeCell ref="F78:F80"/>
    <mergeCell ref="G78:G80"/>
    <mergeCell ref="D79:D80"/>
    <mergeCell ref="E79:E80"/>
  </mergeCells>
  <pageMargins left="0.23622047244094491" right="0.23622047244094491" top="0.74803149606299213" bottom="0.74803149606299213" header="0.31496062992125984" footer="0.31496062992125984"/>
  <pageSetup paperSize="8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9"/>
  <sheetViews>
    <sheetView zoomScale="30" zoomScaleNormal="30" workbookViewId="0">
      <selection activeCell="H25" sqref="H25"/>
    </sheetView>
  </sheetViews>
  <sheetFormatPr defaultRowHeight="44.25"/>
  <cols>
    <col min="2" max="2" width="11.140625" style="145" customWidth="1"/>
    <col min="3" max="3" width="33.140625" style="146" customWidth="1"/>
    <col min="4" max="4" width="9.42578125" style="147" customWidth="1"/>
    <col min="5" max="5" width="26.85546875" style="145" customWidth="1"/>
    <col min="6" max="6" width="10" customWidth="1"/>
    <col min="7" max="7" width="13.140625" customWidth="1"/>
    <col min="8" max="8" width="12.5703125" customWidth="1"/>
    <col min="9" max="9" width="12.28515625" customWidth="1"/>
    <col min="10" max="10" width="11" customWidth="1"/>
    <col min="11" max="11" width="9.85546875" customWidth="1"/>
    <col min="12" max="12" width="11.28515625" customWidth="1"/>
    <col min="13" max="13" width="12.140625" customWidth="1"/>
    <col min="14" max="14" width="11.42578125" customWidth="1"/>
    <col min="15" max="15" width="9.42578125" customWidth="1"/>
    <col min="16" max="17" width="10" customWidth="1"/>
    <col min="18" max="18" width="11.42578125" customWidth="1"/>
    <col min="19" max="19" width="11.140625" customWidth="1"/>
    <col min="20" max="20" width="10" customWidth="1"/>
    <col min="21" max="21" width="11.5703125" customWidth="1"/>
    <col min="22" max="22" width="10.42578125" bestFit="1" customWidth="1"/>
    <col min="23" max="23" width="10" customWidth="1"/>
    <col min="24" max="24" width="9.85546875" customWidth="1"/>
    <col min="25" max="25" width="11" customWidth="1"/>
    <col min="26" max="26" width="10.42578125" bestFit="1" customWidth="1"/>
    <col min="27" max="27" width="9.85546875" customWidth="1"/>
    <col min="28" max="28" width="10.42578125" bestFit="1" customWidth="1"/>
    <col min="29" max="29" width="9.7109375" customWidth="1"/>
    <col min="30" max="30" width="9.5703125" customWidth="1"/>
    <col min="31" max="31" width="9.85546875" customWidth="1"/>
    <col min="32" max="32" width="10.28515625" customWidth="1"/>
    <col min="33" max="33" width="9.42578125" customWidth="1"/>
    <col min="34" max="36" width="10" customWidth="1"/>
    <col min="37" max="37" width="10.42578125" bestFit="1" customWidth="1"/>
    <col min="38" max="38" width="11.85546875" customWidth="1"/>
    <col min="39" max="39" width="10.28515625" customWidth="1"/>
    <col min="40" max="40" width="10" customWidth="1"/>
    <col min="41" max="41" width="10.7109375" customWidth="1"/>
    <col min="42" max="42" width="10" customWidth="1"/>
    <col min="43" max="43" width="9.42578125" customWidth="1"/>
    <col min="44" max="44" width="10.42578125" bestFit="1" customWidth="1"/>
    <col min="45" max="45" width="11.28515625" customWidth="1"/>
    <col min="46" max="46" width="9.85546875" customWidth="1"/>
    <col min="47" max="47" width="11.140625" customWidth="1"/>
    <col min="48" max="48" width="9.7109375" customWidth="1"/>
    <col min="49" max="49" width="10.28515625" customWidth="1"/>
    <col min="247" max="247" width="11.140625" customWidth="1"/>
    <col min="248" max="248" width="33.140625" customWidth="1"/>
    <col min="249" max="249" width="9.42578125" customWidth="1"/>
    <col min="250" max="250" width="26.85546875" customWidth="1"/>
    <col min="251" max="251" width="74.42578125" customWidth="1"/>
    <col min="252" max="252" width="10" customWidth="1"/>
    <col min="253" max="253" width="13.140625" customWidth="1"/>
    <col min="254" max="254" width="12.5703125" customWidth="1"/>
    <col min="255" max="255" width="12.28515625" customWidth="1"/>
    <col min="256" max="256" width="11" customWidth="1"/>
    <col min="257" max="257" width="9.85546875" customWidth="1"/>
    <col min="258" max="258" width="11.28515625" customWidth="1"/>
    <col min="259" max="259" width="12.140625" customWidth="1"/>
    <col min="260" max="260" width="11.42578125" customWidth="1"/>
    <col min="261" max="261" width="9.42578125" customWidth="1"/>
    <col min="262" max="263" width="10" customWidth="1"/>
    <col min="264" max="264" width="11.42578125" customWidth="1"/>
    <col min="265" max="265" width="11.140625" customWidth="1"/>
    <col min="266" max="266" width="10" customWidth="1"/>
    <col min="267" max="267" width="11.5703125" customWidth="1"/>
    <col min="268" max="268" width="10.42578125" bestFit="1" customWidth="1"/>
    <col min="269" max="269" width="10" customWidth="1"/>
    <col min="270" max="270" width="9.85546875" customWidth="1"/>
    <col min="271" max="271" width="11" customWidth="1"/>
    <col min="272" max="272" width="10.42578125" bestFit="1" customWidth="1"/>
    <col min="273" max="273" width="9.85546875" customWidth="1"/>
    <col min="274" max="274" width="10.42578125" bestFit="1" customWidth="1"/>
    <col min="275" max="275" width="9.7109375" customWidth="1"/>
    <col min="276" max="276" width="9.5703125" customWidth="1"/>
    <col min="277" max="277" width="9.85546875" customWidth="1"/>
    <col min="278" max="278" width="10.28515625" customWidth="1"/>
    <col min="279" max="279" width="9.42578125" customWidth="1"/>
    <col min="280" max="282" width="10" customWidth="1"/>
    <col min="283" max="283" width="10.42578125" bestFit="1" customWidth="1"/>
    <col min="284" max="284" width="11.85546875" customWidth="1"/>
    <col min="285" max="285" width="10.28515625" customWidth="1"/>
    <col min="286" max="286" width="10" customWidth="1"/>
    <col min="287" max="287" width="10.7109375" customWidth="1"/>
    <col min="288" max="288" width="10" customWidth="1"/>
    <col min="289" max="289" width="9.42578125" customWidth="1"/>
    <col min="290" max="290" width="10.42578125" bestFit="1" customWidth="1"/>
    <col min="291" max="291" width="11.28515625" customWidth="1"/>
    <col min="292" max="292" width="9.85546875" customWidth="1"/>
    <col min="293" max="293" width="11.140625" customWidth="1"/>
    <col min="294" max="294" width="9.7109375" customWidth="1"/>
    <col min="295" max="295" width="10.7109375" customWidth="1"/>
    <col min="296" max="296" width="28.5703125" customWidth="1"/>
    <col min="503" max="503" width="11.140625" customWidth="1"/>
    <col min="504" max="504" width="33.140625" customWidth="1"/>
    <col min="505" max="505" width="9.42578125" customWidth="1"/>
    <col min="506" max="506" width="26.85546875" customWidth="1"/>
    <col min="507" max="507" width="74.42578125" customWidth="1"/>
    <col min="508" max="508" width="10" customWidth="1"/>
    <col min="509" max="509" width="13.140625" customWidth="1"/>
    <col min="510" max="510" width="12.5703125" customWidth="1"/>
    <col min="511" max="511" width="12.28515625" customWidth="1"/>
    <col min="512" max="512" width="11" customWidth="1"/>
    <col min="513" max="513" width="9.85546875" customWidth="1"/>
    <col min="514" max="514" width="11.28515625" customWidth="1"/>
    <col min="515" max="515" width="12.140625" customWidth="1"/>
    <col min="516" max="516" width="11.42578125" customWidth="1"/>
    <col min="517" max="517" width="9.42578125" customWidth="1"/>
    <col min="518" max="519" width="10" customWidth="1"/>
    <col min="520" max="520" width="11.42578125" customWidth="1"/>
    <col min="521" max="521" width="11.140625" customWidth="1"/>
    <col min="522" max="522" width="10" customWidth="1"/>
    <col min="523" max="523" width="11.5703125" customWidth="1"/>
    <col min="524" max="524" width="10.42578125" bestFit="1" customWidth="1"/>
    <col min="525" max="525" width="10" customWidth="1"/>
    <col min="526" max="526" width="9.85546875" customWidth="1"/>
    <col min="527" max="527" width="11" customWidth="1"/>
    <col min="528" max="528" width="10.42578125" bestFit="1" customWidth="1"/>
    <col min="529" max="529" width="9.85546875" customWidth="1"/>
    <col min="530" max="530" width="10.42578125" bestFit="1" customWidth="1"/>
    <col min="531" max="531" width="9.7109375" customWidth="1"/>
    <col min="532" max="532" width="9.5703125" customWidth="1"/>
    <col min="533" max="533" width="9.85546875" customWidth="1"/>
    <col min="534" max="534" width="10.28515625" customWidth="1"/>
    <col min="535" max="535" width="9.42578125" customWidth="1"/>
    <col min="536" max="538" width="10" customWidth="1"/>
    <col min="539" max="539" width="10.42578125" bestFit="1" customWidth="1"/>
    <col min="540" max="540" width="11.85546875" customWidth="1"/>
    <col min="541" max="541" width="10.28515625" customWidth="1"/>
    <col min="542" max="542" width="10" customWidth="1"/>
    <col min="543" max="543" width="10.7109375" customWidth="1"/>
    <col min="544" max="544" width="10" customWidth="1"/>
    <col min="545" max="545" width="9.42578125" customWidth="1"/>
    <col min="546" max="546" width="10.42578125" bestFit="1" customWidth="1"/>
    <col min="547" max="547" width="11.28515625" customWidth="1"/>
    <col min="548" max="548" width="9.85546875" customWidth="1"/>
    <col min="549" max="549" width="11.140625" customWidth="1"/>
    <col min="550" max="550" width="9.7109375" customWidth="1"/>
    <col min="551" max="551" width="10.7109375" customWidth="1"/>
    <col min="552" max="552" width="28.5703125" customWidth="1"/>
    <col min="759" max="759" width="11.140625" customWidth="1"/>
    <col min="760" max="760" width="33.140625" customWidth="1"/>
    <col min="761" max="761" width="9.42578125" customWidth="1"/>
    <col min="762" max="762" width="26.85546875" customWidth="1"/>
    <col min="763" max="763" width="74.42578125" customWidth="1"/>
    <col min="764" max="764" width="10" customWidth="1"/>
    <col min="765" max="765" width="13.140625" customWidth="1"/>
    <col min="766" max="766" width="12.5703125" customWidth="1"/>
    <col min="767" max="767" width="12.28515625" customWidth="1"/>
    <col min="768" max="768" width="11" customWidth="1"/>
    <col min="769" max="769" width="9.85546875" customWidth="1"/>
    <col min="770" max="770" width="11.28515625" customWidth="1"/>
    <col min="771" max="771" width="12.140625" customWidth="1"/>
    <col min="772" max="772" width="11.42578125" customWidth="1"/>
    <col min="773" max="773" width="9.42578125" customWidth="1"/>
    <col min="774" max="775" width="10" customWidth="1"/>
    <col min="776" max="776" width="11.42578125" customWidth="1"/>
    <col min="777" max="777" width="11.140625" customWidth="1"/>
    <col min="778" max="778" width="10" customWidth="1"/>
    <col min="779" max="779" width="11.5703125" customWidth="1"/>
    <col min="780" max="780" width="10.42578125" bestFit="1" customWidth="1"/>
    <col min="781" max="781" width="10" customWidth="1"/>
    <col min="782" max="782" width="9.85546875" customWidth="1"/>
    <col min="783" max="783" width="11" customWidth="1"/>
    <col min="784" max="784" width="10.42578125" bestFit="1" customWidth="1"/>
    <col min="785" max="785" width="9.85546875" customWidth="1"/>
    <col min="786" max="786" width="10.42578125" bestFit="1" customWidth="1"/>
    <col min="787" max="787" width="9.7109375" customWidth="1"/>
    <col min="788" max="788" width="9.5703125" customWidth="1"/>
    <col min="789" max="789" width="9.85546875" customWidth="1"/>
    <col min="790" max="790" width="10.28515625" customWidth="1"/>
    <col min="791" max="791" width="9.42578125" customWidth="1"/>
    <col min="792" max="794" width="10" customWidth="1"/>
    <col min="795" max="795" width="10.42578125" bestFit="1" customWidth="1"/>
    <col min="796" max="796" width="11.85546875" customWidth="1"/>
    <col min="797" max="797" width="10.28515625" customWidth="1"/>
    <col min="798" max="798" width="10" customWidth="1"/>
    <col min="799" max="799" width="10.7109375" customWidth="1"/>
    <col min="800" max="800" width="10" customWidth="1"/>
    <col min="801" max="801" width="9.42578125" customWidth="1"/>
    <col min="802" max="802" width="10.42578125" bestFit="1" customWidth="1"/>
    <col min="803" max="803" width="11.28515625" customWidth="1"/>
    <col min="804" max="804" width="9.85546875" customWidth="1"/>
    <col min="805" max="805" width="11.140625" customWidth="1"/>
    <col min="806" max="806" width="9.7109375" customWidth="1"/>
    <col min="807" max="807" width="10.7109375" customWidth="1"/>
    <col min="808" max="808" width="28.5703125" customWidth="1"/>
    <col min="1015" max="1015" width="11.140625" customWidth="1"/>
    <col min="1016" max="1016" width="33.140625" customWidth="1"/>
    <col min="1017" max="1017" width="9.42578125" customWidth="1"/>
    <col min="1018" max="1018" width="26.85546875" customWidth="1"/>
    <col min="1019" max="1019" width="74.42578125" customWidth="1"/>
    <col min="1020" max="1020" width="10" customWidth="1"/>
    <col min="1021" max="1021" width="13.140625" customWidth="1"/>
    <col min="1022" max="1022" width="12.5703125" customWidth="1"/>
    <col min="1023" max="1023" width="12.28515625" customWidth="1"/>
    <col min="1024" max="1024" width="11" customWidth="1"/>
    <col min="1025" max="1025" width="9.85546875" customWidth="1"/>
    <col min="1026" max="1026" width="11.28515625" customWidth="1"/>
    <col min="1027" max="1027" width="12.140625" customWidth="1"/>
    <col min="1028" max="1028" width="11.42578125" customWidth="1"/>
    <col min="1029" max="1029" width="9.42578125" customWidth="1"/>
    <col min="1030" max="1031" width="10" customWidth="1"/>
    <col min="1032" max="1032" width="11.42578125" customWidth="1"/>
    <col min="1033" max="1033" width="11.140625" customWidth="1"/>
    <col min="1034" max="1034" width="10" customWidth="1"/>
    <col min="1035" max="1035" width="11.5703125" customWidth="1"/>
    <col min="1036" max="1036" width="10.42578125" bestFit="1" customWidth="1"/>
    <col min="1037" max="1037" width="10" customWidth="1"/>
    <col min="1038" max="1038" width="9.85546875" customWidth="1"/>
    <col min="1039" max="1039" width="11" customWidth="1"/>
    <col min="1040" max="1040" width="10.42578125" bestFit="1" customWidth="1"/>
    <col min="1041" max="1041" width="9.85546875" customWidth="1"/>
    <col min="1042" max="1042" width="10.42578125" bestFit="1" customWidth="1"/>
    <col min="1043" max="1043" width="9.7109375" customWidth="1"/>
    <col min="1044" max="1044" width="9.5703125" customWidth="1"/>
    <col min="1045" max="1045" width="9.85546875" customWidth="1"/>
    <col min="1046" max="1046" width="10.28515625" customWidth="1"/>
    <col min="1047" max="1047" width="9.42578125" customWidth="1"/>
    <col min="1048" max="1050" width="10" customWidth="1"/>
    <col min="1051" max="1051" width="10.42578125" bestFit="1" customWidth="1"/>
    <col min="1052" max="1052" width="11.85546875" customWidth="1"/>
    <col min="1053" max="1053" width="10.28515625" customWidth="1"/>
    <col min="1054" max="1054" width="10" customWidth="1"/>
    <col min="1055" max="1055" width="10.7109375" customWidth="1"/>
    <col min="1056" max="1056" width="10" customWidth="1"/>
    <col min="1057" max="1057" width="9.42578125" customWidth="1"/>
    <col min="1058" max="1058" width="10.42578125" bestFit="1" customWidth="1"/>
    <col min="1059" max="1059" width="11.28515625" customWidth="1"/>
    <col min="1060" max="1060" width="9.85546875" customWidth="1"/>
    <col min="1061" max="1061" width="11.140625" customWidth="1"/>
    <col min="1062" max="1062" width="9.7109375" customWidth="1"/>
    <col min="1063" max="1063" width="10.7109375" customWidth="1"/>
    <col min="1064" max="1064" width="28.5703125" customWidth="1"/>
    <col min="1271" max="1271" width="11.140625" customWidth="1"/>
    <col min="1272" max="1272" width="33.140625" customWidth="1"/>
    <col min="1273" max="1273" width="9.42578125" customWidth="1"/>
    <col min="1274" max="1274" width="26.85546875" customWidth="1"/>
    <col min="1275" max="1275" width="74.42578125" customWidth="1"/>
    <col min="1276" max="1276" width="10" customWidth="1"/>
    <col min="1277" max="1277" width="13.140625" customWidth="1"/>
    <col min="1278" max="1278" width="12.5703125" customWidth="1"/>
    <col min="1279" max="1279" width="12.28515625" customWidth="1"/>
    <col min="1280" max="1280" width="11" customWidth="1"/>
    <col min="1281" max="1281" width="9.85546875" customWidth="1"/>
    <col min="1282" max="1282" width="11.28515625" customWidth="1"/>
    <col min="1283" max="1283" width="12.140625" customWidth="1"/>
    <col min="1284" max="1284" width="11.42578125" customWidth="1"/>
    <col min="1285" max="1285" width="9.42578125" customWidth="1"/>
    <col min="1286" max="1287" width="10" customWidth="1"/>
    <col min="1288" max="1288" width="11.42578125" customWidth="1"/>
    <col min="1289" max="1289" width="11.140625" customWidth="1"/>
    <col min="1290" max="1290" width="10" customWidth="1"/>
    <col min="1291" max="1291" width="11.5703125" customWidth="1"/>
    <col min="1292" max="1292" width="10.42578125" bestFit="1" customWidth="1"/>
    <col min="1293" max="1293" width="10" customWidth="1"/>
    <col min="1294" max="1294" width="9.85546875" customWidth="1"/>
    <col min="1295" max="1295" width="11" customWidth="1"/>
    <col min="1296" max="1296" width="10.42578125" bestFit="1" customWidth="1"/>
    <col min="1297" max="1297" width="9.85546875" customWidth="1"/>
    <col min="1298" max="1298" width="10.42578125" bestFit="1" customWidth="1"/>
    <col min="1299" max="1299" width="9.7109375" customWidth="1"/>
    <col min="1300" max="1300" width="9.5703125" customWidth="1"/>
    <col min="1301" max="1301" width="9.85546875" customWidth="1"/>
    <col min="1302" max="1302" width="10.28515625" customWidth="1"/>
    <col min="1303" max="1303" width="9.42578125" customWidth="1"/>
    <col min="1304" max="1306" width="10" customWidth="1"/>
    <col min="1307" max="1307" width="10.42578125" bestFit="1" customWidth="1"/>
    <col min="1308" max="1308" width="11.85546875" customWidth="1"/>
    <col min="1309" max="1309" width="10.28515625" customWidth="1"/>
    <col min="1310" max="1310" width="10" customWidth="1"/>
    <col min="1311" max="1311" width="10.7109375" customWidth="1"/>
    <col min="1312" max="1312" width="10" customWidth="1"/>
    <col min="1313" max="1313" width="9.42578125" customWidth="1"/>
    <col min="1314" max="1314" width="10.42578125" bestFit="1" customWidth="1"/>
    <col min="1315" max="1315" width="11.28515625" customWidth="1"/>
    <col min="1316" max="1316" width="9.85546875" customWidth="1"/>
    <col min="1317" max="1317" width="11.140625" customWidth="1"/>
    <col min="1318" max="1318" width="9.7109375" customWidth="1"/>
    <col min="1319" max="1319" width="10.7109375" customWidth="1"/>
    <col min="1320" max="1320" width="28.5703125" customWidth="1"/>
    <col min="1527" max="1527" width="11.140625" customWidth="1"/>
    <col min="1528" max="1528" width="33.140625" customWidth="1"/>
    <col min="1529" max="1529" width="9.42578125" customWidth="1"/>
    <col min="1530" max="1530" width="26.85546875" customWidth="1"/>
    <col min="1531" max="1531" width="74.42578125" customWidth="1"/>
    <col min="1532" max="1532" width="10" customWidth="1"/>
    <col min="1533" max="1533" width="13.140625" customWidth="1"/>
    <col min="1534" max="1534" width="12.5703125" customWidth="1"/>
    <col min="1535" max="1535" width="12.28515625" customWidth="1"/>
    <col min="1536" max="1536" width="11" customWidth="1"/>
    <col min="1537" max="1537" width="9.85546875" customWidth="1"/>
    <col min="1538" max="1538" width="11.28515625" customWidth="1"/>
    <col min="1539" max="1539" width="12.140625" customWidth="1"/>
    <col min="1540" max="1540" width="11.42578125" customWidth="1"/>
    <col min="1541" max="1541" width="9.42578125" customWidth="1"/>
    <col min="1542" max="1543" width="10" customWidth="1"/>
    <col min="1544" max="1544" width="11.42578125" customWidth="1"/>
    <col min="1545" max="1545" width="11.140625" customWidth="1"/>
    <col min="1546" max="1546" width="10" customWidth="1"/>
    <col min="1547" max="1547" width="11.5703125" customWidth="1"/>
    <col min="1548" max="1548" width="10.42578125" bestFit="1" customWidth="1"/>
    <col min="1549" max="1549" width="10" customWidth="1"/>
    <col min="1550" max="1550" width="9.85546875" customWidth="1"/>
    <col min="1551" max="1551" width="11" customWidth="1"/>
    <col min="1552" max="1552" width="10.42578125" bestFit="1" customWidth="1"/>
    <col min="1553" max="1553" width="9.85546875" customWidth="1"/>
    <col min="1554" max="1554" width="10.42578125" bestFit="1" customWidth="1"/>
    <col min="1555" max="1555" width="9.7109375" customWidth="1"/>
    <col min="1556" max="1556" width="9.5703125" customWidth="1"/>
    <col min="1557" max="1557" width="9.85546875" customWidth="1"/>
    <col min="1558" max="1558" width="10.28515625" customWidth="1"/>
    <col min="1559" max="1559" width="9.42578125" customWidth="1"/>
    <col min="1560" max="1562" width="10" customWidth="1"/>
    <col min="1563" max="1563" width="10.42578125" bestFit="1" customWidth="1"/>
    <col min="1564" max="1564" width="11.85546875" customWidth="1"/>
    <col min="1565" max="1565" width="10.28515625" customWidth="1"/>
    <col min="1566" max="1566" width="10" customWidth="1"/>
    <col min="1567" max="1567" width="10.7109375" customWidth="1"/>
    <col min="1568" max="1568" width="10" customWidth="1"/>
    <col min="1569" max="1569" width="9.42578125" customWidth="1"/>
    <col min="1570" max="1570" width="10.42578125" bestFit="1" customWidth="1"/>
    <col min="1571" max="1571" width="11.28515625" customWidth="1"/>
    <col min="1572" max="1572" width="9.85546875" customWidth="1"/>
    <col min="1573" max="1573" width="11.140625" customWidth="1"/>
    <col min="1574" max="1574" width="9.7109375" customWidth="1"/>
    <col min="1575" max="1575" width="10.7109375" customWidth="1"/>
    <col min="1576" max="1576" width="28.5703125" customWidth="1"/>
    <col min="1783" max="1783" width="11.140625" customWidth="1"/>
    <col min="1784" max="1784" width="33.140625" customWidth="1"/>
    <col min="1785" max="1785" width="9.42578125" customWidth="1"/>
    <col min="1786" max="1786" width="26.85546875" customWidth="1"/>
    <col min="1787" max="1787" width="74.42578125" customWidth="1"/>
    <col min="1788" max="1788" width="10" customWidth="1"/>
    <col min="1789" max="1789" width="13.140625" customWidth="1"/>
    <col min="1790" max="1790" width="12.5703125" customWidth="1"/>
    <col min="1791" max="1791" width="12.28515625" customWidth="1"/>
    <col min="1792" max="1792" width="11" customWidth="1"/>
    <col min="1793" max="1793" width="9.85546875" customWidth="1"/>
    <col min="1794" max="1794" width="11.28515625" customWidth="1"/>
    <col min="1795" max="1795" width="12.140625" customWidth="1"/>
    <col min="1796" max="1796" width="11.42578125" customWidth="1"/>
    <col min="1797" max="1797" width="9.42578125" customWidth="1"/>
    <col min="1798" max="1799" width="10" customWidth="1"/>
    <col min="1800" max="1800" width="11.42578125" customWidth="1"/>
    <col min="1801" max="1801" width="11.140625" customWidth="1"/>
    <col min="1802" max="1802" width="10" customWidth="1"/>
    <col min="1803" max="1803" width="11.5703125" customWidth="1"/>
    <col min="1804" max="1804" width="10.42578125" bestFit="1" customWidth="1"/>
    <col min="1805" max="1805" width="10" customWidth="1"/>
    <col min="1806" max="1806" width="9.85546875" customWidth="1"/>
    <col min="1807" max="1807" width="11" customWidth="1"/>
    <col min="1808" max="1808" width="10.42578125" bestFit="1" customWidth="1"/>
    <col min="1809" max="1809" width="9.85546875" customWidth="1"/>
    <col min="1810" max="1810" width="10.42578125" bestFit="1" customWidth="1"/>
    <col min="1811" max="1811" width="9.7109375" customWidth="1"/>
    <col min="1812" max="1812" width="9.5703125" customWidth="1"/>
    <col min="1813" max="1813" width="9.85546875" customWidth="1"/>
    <col min="1814" max="1814" width="10.28515625" customWidth="1"/>
    <col min="1815" max="1815" width="9.42578125" customWidth="1"/>
    <col min="1816" max="1818" width="10" customWidth="1"/>
    <col min="1819" max="1819" width="10.42578125" bestFit="1" customWidth="1"/>
    <col min="1820" max="1820" width="11.85546875" customWidth="1"/>
    <col min="1821" max="1821" width="10.28515625" customWidth="1"/>
    <col min="1822" max="1822" width="10" customWidth="1"/>
    <col min="1823" max="1823" width="10.7109375" customWidth="1"/>
    <col min="1824" max="1824" width="10" customWidth="1"/>
    <col min="1825" max="1825" width="9.42578125" customWidth="1"/>
    <col min="1826" max="1826" width="10.42578125" bestFit="1" customWidth="1"/>
    <col min="1827" max="1827" width="11.28515625" customWidth="1"/>
    <col min="1828" max="1828" width="9.85546875" customWidth="1"/>
    <col min="1829" max="1829" width="11.140625" customWidth="1"/>
    <col min="1830" max="1830" width="9.7109375" customWidth="1"/>
    <col min="1831" max="1831" width="10.7109375" customWidth="1"/>
    <col min="1832" max="1832" width="28.5703125" customWidth="1"/>
    <col min="2039" max="2039" width="11.140625" customWidth="1"/>
    <col min="2040" max="2040" width="33.140625" customWidth="1"/>
    <col min="2041" max="2041" width="9.42578125" customWidth="1"/>
    <col min="2042" max="2042" width="26.85546875" customWidth="1"/>
    <col min="2043" max="2043" width="74.42578125" customWidth="1"/>
    <col min="2044" max="2044" width="10" customWidth="1"/>
    <col min="2045" max="2045" width="13.140625" customWidth="1"/>
    <col min="2046" max="2046" width="12.5703125" customWidth="1"/>
    <col min="2047" max="2047" width="12.28515625" customWidth="1"/>
    <col min="2048" max="2048" width="11" customWidth="1"/>
    <col min="2049" max="2049" width="9.85546875" customWidth="1"/>
    <col min="2050" max="2050" width="11.28515625" customWidth="1"/>
    <col min="2051" max="2051" width="12.140625" customWidth="1"/>
    <col min="2052" max="2052" width="11.42578125" customWidth="1"/>
    <col min="2053" max="2053" width="9.42578125" customWidth="1"/>
    <col min="2054" max="2055" width="10" customWidth="1"/>
    <col min="2056" max="2056" width="11.42578125" customWidth="1"/>
    <col min="2057" max="2057" width="11.140625" customWidth="1"/>
    <col min="2058" max="2058" width="10" customWidth="1"/>
    <col min="2059" max="2059" width="11.5703125" customWidth="1"/>
    <col min="2060" max="2060" width="10.42578125" bestFit="1" customWidth="1"/>
    <col min="2061" max="2061" width="10" customWidth="1"/>
    <col min="2062" max="2062" width="9.85546875" customWidth="1"/>
    <col min="2063" max="2063" width="11" customWidth="1"/>
    <col min="2064" max="2064" width="10.42578125" bestFit="1" customWidth="1"/>
    <col min="2065" max="2065" width="9.85546875" customWidth="1"/>
    <col min="2066" max="2066" width="10.42578125" bestFit="1" customWidth="1"/>
    <col min="2067" max="2067" width="9.7109375" customWidth="1"/>
    <col min="2068" max="2068" width="9.5703125" customWidth="1"/>
    <col min="2069" max="2069" width="9.85546875" customWidth="1"/>
    <col min="2070" max="2070" width="10.28515625" customWidth="1"/>
    <col min="2071" max="2071" width="9.42578125" customWidth="1"/>
    <col min="2072" max="2074" width="10" customWidth="1"/>
    <col min="2075" max="2075" width="10.42578125" bestFit="1" customWidth="1"/>
    <col min="2076" max="2076" width="11.85546875" customWidth="1"/>
    <col min="2077" max="2077" width="10.28515625" customWidth="1"/>
    <col min="2078" max="2078" width="10" customWidth="1"/>
    <col min="2079" max="2079" width="10.7109375" customWidth="1"/>
    <col min="2080" max="2080" width="10" customWidth="1"/>
    <col min="2081" max="2081" width="9.42578125" customWidth="1"/>
    <col min="2082" max="2082" width="10.42578125" bestFit="1" customWidth="1"/>
    <col min="2083" max="2083" width="11.28515625" customWidth="1"/>
    <col min="2084" max="2084" width="9.85546875" customWidth="1"/>
    <col min="2085" max="2085" width="11.140625" customWidth="1"/>
    <col min="2086" max="2086" width="9.7109375" customWidth="1"/>
    <col min="2087" max="2087" width="10.7109375" customWidth="1"/>
    <col min="2088" max="2088" width="28.5703125" customWidth="1"/>
    <col min="2295" max="2295" width="11.140625" customWidth="1"/>
    <col min="2296" max="2296" width="33.140625" customWidth="1"/>
    <col min="2297" max="2297" width="9.42578125" customWidth="1"/>
    <col min="2298" max="2298" width="26.85546875" customWidth="1"/>
    <col min="2299" max="2299" width="74.42578125" customWidth="1"/>
    <col min="2300" max="2300" width="10" customWidth="1"/>
    <col min="2301" max="2301" width="13.140625" customWidth="1"/>
    <col min="2302" max="2302" width="12.5703125" customWidth="1"/>
    <col min="2303" max="2303" width="12.28515625" customWidth="1"/>
    <col min="2304" max="2304" width="11" customWidth="1"/>
    <col min="2305" max="2305" width="9.85546875" customWidth="1"/>
    <col min="2306" max="2306" width="11.28515625" customWidth="1"/>
    <col min="2307" max="2307" width="12.140625" customWidth="1"/>
    <col min="2308" max="2308" width="11.42578125" customWidth="1"/>
    <col min="2309" max="2309" width="9.42578125" customWidth="1"/>
    <col min="2310" max="2311" width="10" customWidth="1"/>
    <col min="2312" max="2312" width="11.42578125" customWidth="1"/>
    <col min="2313" max="2313" width="11.140625" customWidth="1"/>
    <col min="2314" max="2314" width="10" customWidth="1"/>
    <col min="2315" max="2315" width="11.5703125" customWidth="1"/>
    <col min="2316" max="2316" width="10.42578125" bestFit="1" customWidth="1"/>
    <col min="2317" max="2317" width="10" customWidth="1"/>
    <col min="2318" max="2318" width="9.85546875" customWidth="1"/>
    <col min="2319" max="2319" width="11" customWidth="1"/>
    <col min="2320" max="2320" width="10.42578125" bestFit="1" customWidth="1"/>
    <col min="2321" max="2321" width="9.85546875" customWidth="1"/>
    <col min="2322" max="2322" width="10.42578125" bestFit="1" customWidth="1"/>
    <col min="2323" max="2323" width="9.7109375" customWidth="1"/>
    <col min="2324" max="2324" width="9.5703125" customWidth="1"/>
    <col min="2325" max="2325" width="9.85546875" customWidth="1"/>
    <col min="2326" max="2326" width="10.28515625" customWidth="1"/>
    <col min="2327" max="2327" width="9.42578125" customWidth="1"/>
    <col min="2328" max="2330" width="10" customWidth="1"/>
    <col min="2331" max="2331" width="10.42578125" bestFit="1" customWidth="1"/>
    <col min="2332" max="2332" width="11.85546875" customWidth="1"/>
    <col min="2333" max="2333" width="10.28515625" customWidth="1"/>
    <col min="2334" max="2334" width="10" customWidth="1"/>
    <col min="2335" max="2335" width="10.7109375" customWidth="1"/>
    <col min="2336" max="2336" width="10" customWidth="1"/>
    <col min="2337" max="2337" width="9.42578125" customWidth="1"/>
    <col min="2338" max="2338" width="10.42578125" bestFit="1" customWidth="1"/>
    <col min="2339" max="2339" width="11.28515625" customWidth="1"/>
    <col min="2340" max="2340" width="9.85546875" customWidth="1"/>
    <col min="2341" max="2341" width="11.140625" customWidth="1"/>
    <col min="2342" max="2342" width="9.7109375" customWidth="1"/>
    <col min="2343" max="2343" width="10.7109375" customWidth="1"/>
    <col min="2344" max="2344" width="28.5703125" customWidth="1"/>
    <col min="2551" max="2551" width="11.140625" customWidth="1"/>
    <col min="2552" max="2552" width="33.140625" customWidth="1"/>
    <col min="2553" max="2553" width="9.42578125" customWidth="1"/>
    <col min="2554" max="2554" width="26.85546875" customWidth="1"/>
    <col min="2555" max="2555" width="74.42578125" customWidth="1"/>
    <col min="2556" max="2556" width="10" customWidth="1"/>
    <col min="2557" max="2557" width="13.140625" customWidth="1"/>
    <col min="2558" max="2558" width="12.5703125" customWidth="1"/>
    <col min="2559" max="2559" width="12.28515625" customWidth="1"/>
    <col min="2560" max="2560" width="11" customWidth="1"/>
    <col min="2561" max="2561" width="9.85546875" customWidth="1"/>
    <col min="2562" max="2562" width="11.28515625" customWidth="1"/>
    <col min="2563" max="2563" width="12.140625" customWidth="1"/>
    <col min="2564" max="2564" width="11.42578125" customWidth="1"/>
    <col min="2565" max="2565" width="9.42578125" customWidth="1"/>
    <col min="2566" max="2567" width="10" customWidth="1"/>
    <col min="2568" max="2568" width="11.42578125" customWidth="1"/>
    <col min="2569" max="2569" width="11.140625" customWidth="1"/>
    <col min="2570" max="2570" width="10" customWidth="1"/>
    <col min="2571" max="2571" width="11.5703125" customWidth="1"/>
    <col min="2572" max="2572" width="10.42578125" bestFit="1" customWidth="1"/>
    <col min="2573" max="2573" width="10" customWidth="1"/>
    <col min="2574" max="2574" width="9.85546875" customWidth="1"/>
    <col min="2575" max="2575" width="11" customWidth="1"/>
    <col min="2576" max="2576" width="10.42578125" bestFit="1" customWidth="1"/>
    <col min="2577" max="2577" width="9.85546875" customWidth="1"/>
    <col min="2578" max="2578" width="10.42578125" bestFit="1" customWidth="1"/>
    <col min="2579" max="2579" width="9.7109375" customWidth="1"/>
    <col min="2580" max="2580" width="9.5703125" customWidth="1"/>
    <col min="2581" max="2581" width="9.85546875" customWidth="1"/>
    <col min="2582" max="2582" width="10.28515625" customWidth="1"/>
    <col min="2583" max="2583" width="9.42578125" customWidth="1"/>
    <col min="2584" max="2586" width="10" customWidth="1"/>
    <col min="2587" max="2587" width="10.42578125" bestFit="1" customWidth="1"/>
    <col min="2588" max="2588" width="11.85546875" customWidth="1"/>
    <col min="2589" max="2589" width="10.28515625" customWidth="1"/>
    <col min="2590" max="2590" width="10" customWidth="1"/>
    <col min="2591" max="2591" width="10.7109375" customWidth="1"/>
    <col min="2592" max="2592" width="10" customWidth="1"/>
    <col min="2593" max="2593" width="9.42578125" customWidth="1"/>
    <col min="2594" max="2594" width="10.42578125" bestFit="1" customWidth="1"/>
    <col min="2595" max="2595" width="11.28515625" customWidth="1"/>
    <col min="2596" max="2596" width="9.85546875" customWidth="1"/>
    <col min="2597" max="2597" width="11.140625" customWidth="1"/>
    <col min="2598" max="2598" width="9.7109375" customWidth="1"/>
    <col min="2599" max="2599" width="10.7109375" customWidth="1"/>
    <col min="2600" max="2600" width="28.5703125" customWidth="1"/>
    <col min="2807" max="2807" width="11.140625" customWidth="1"/>
    <col min="2808" max="2808" width="33.140625" customWidth="1"/>
    <col min="2809" max="2809" width="9.42578125" customWidth="1"/>
    <col min="2810" max="2810" width="26.85546875" customWidth="1"/>
    <col min="2811" max="2811" width="74.42578125" customWidth="1"/>
    <col min="2812" max="2812" width="10" customWidth="1"/>
    <col min="2813" max="2813" width="13.140625" customWidth="1"/>
    <col min="2814" max="2814" width="12.5703125" customWidth="1"/>
    <col min="2815" max="2815" width="12.28515625" customWidth="1"/>
    <col min="2816" max="2816" width="11" customWidth="1"/>
    <col min="2817" max="2817" width="9.85546875" customWidth="1"/>
    <col min="2818" max="2818" width="11.28515625" customWidth="1"/>
    <col min="2819" max="2819" width="12.140625" customWidth="1"/>
    <col min="2820" max="2820" width="11.42578125" customWidth="1"/>
    <col min="2821" max="2821" width="9.42578125" customWidth="1"/>
    <col min="2822" max="2823" width="10" customWidth="1"/>
    <col min="2824" max="2824" width="11.42578125" customWidth="1"/>
    <col min="2825" max="2825" width="11.140625" customWidth="1"/>
    <col min="2826" max="2826" width="10" customWidth="1"/>
    <col min="2827" max="2827" width="11.5703125" customWidth="1"/>
    <col min="2828" max="2828" width="10.42578125" bestFit="1" customWidth="1"/>
    <col min="2829" max="2829" width="10" customWidth="1"/>
    <col min="2830" max="2830" width="9.85546875" customWidth="1"/>
    <col min="2831" max="2831" width="11" customWidth="1"/>
    <col min="2832" max="2832" width="10.42578125" bestFit="1" customWidth="1"/>
    <col min="2833" max="2833" width="9.85546875" customWidth="1"/>
    <col min="2834" max="2834" width="10.42578125" bestFit="1" customWidth="1"/>
    <col min="2835" max="2835" width="9.7109375" customWidth="1"/>
    <col min="2836" max="2836" width="9.5703125" customWidth="1"/>
    <col min="2837" max="2837" width="9.85546875" customWidth="1"/>
    <col min="2838" max="2838" width="10.28515625" customWidth="1"/>
    <col min="2839" max="2839" width="9.42578125" customWidth="1"/>
    <col min="2840" max="2842" width="10" customWidth="1"/>
    <col min="2843" max="2843" width="10.42578125" bestFit="1" customWidth="1"/>
    <col min="2844" max="2844" width="11.85546875" customWidth="1"/>
    <col min="2845" max="2845" width="10.28515625" customWidth="1"/>
    <col min="2846" max="2846" width="10" customWidth="1"/>
    <col min="2847" max="2847" width="10.7109375" customWidth="1"/>
    <col min="2848" max="2848" width="10" customWidth="1"/>
    <col min="2849" max="2849" width="9.42578125" customWidth="1"/>
    <col min="2850" max="2850" width="10.42578125" bestFit="1" customWidth="1"/>
    <col min="2851" max="2851" width="11.28515625" customWidth="1"/>
    <col min="2852" max="2852" width="9.85546875" customWidth="1"/>
    <col min="2853" max="2853" width="11.140625" customWidth="1"/>
    <col min="2854" max="2854" width="9.7109375" customWidth="1"/>
    <col min="2855" max="2855" width="10.7109375" customWidth="1"/>
    <col min="2856" max="2856" width="28.5703125" customWidth="1"/>
    <col min="3063" max="3063" width="11.140625" customWidth="1"/>
    <col min="3064" max="3064" width="33.140625" customWidth="1"/>
    <col min="3065" max="3065" width="9.42578125" customWidth="1"/>
    <col min="3066" max="3066" width="26.85546875" customWidth="1"/>
    <col min="3067" max="3067" width="74.42578125" customWidth="1"/>
    <col min="3068" max="3068" width="10" customWidth="1"/>
    <col min="3069" max="3069" width="13.140625" customWidth="1"/>
    <col min="3070" max="3070" width="12.5703125" customWidth="1"/>
    <col min="3071" max="3071" width="12.28515625" customWidth="1"/>
    <col min="3072" max="3072" width="11" customWidth="1"/>
    <col min="3073" max="3073" width="9.85546875" customWidth="1"/>
    <col min="3074" max="3074" width="11.28515625" customWidth="1"/>
    <col min="3075" max="3075" width="12.140625" customWidth="1"/>
    <col min="3076" max="3076" width="11.42578125" customWidth="1"/>
    <col min="3077" max="3077" width="9.42578125" customWidth="1"/>
    <col min="3078" max="3079" width="10" customWidth="1"/>
    <col min="3080" max="3080" width="11.42578125" customWidth="1"/>
    <col min="3081" max="3081" width="11.140625" customWidth="1"/>
    <col min="3082" max="3082" width="10" customWidth="1"/>
    <col min="3083" max="3083" width="11.5703125" customWidth="1"/>
    <col min="3084" max="3084" width="10.42578125" bestFit="1" customWidth="1"/>
    <col min="3085" max="3085" width="10" customWidth="1"/>
    <col min="3086" max="3086" width="9.85546875" customWidth="1"/>
    <col min="3087" max="3087" width="11" customWidth="1"/>
    <col min="3088" max="3088" width="10.42578125" bestFit="1" customWidth="1"/>
    <col min="3089" max="3089" width="9.85546875" customWidth="1"/>
    <col min="3090" max="3090" width="10.42578125" bestFit="1" customWidth="1"/>
    <col min="3091" max="3091" width="9.7109375" customWidth="1"/>
    <col min="3092" max="3092" width="9.5703125" customWidth="1"/>
    <col min="3093" max="3093" width="9.85546875" customWidth="1"/>
    <col min="3094" max="3094" width="10.28515625" customWidth="1"/>
    <col min="3095" max="3095" width="9.42578125" customWidth="1"/>
    <col min="3096" max="3098" width="10" customWidth="1"/>
    <col min="3099" max="3099" width="10.42578125" bestFit="1" customWidth="1"/>
    <col min="3100" max="3100" width="11.85546875" customWidth="1"/>
    <col min="3101" max="3101" width="10.28515625" customWidth="1"/>
    <col min="3102" max="3102" width="10" customWidth="1"/>
    <col min="3103" max="3103" width="10.7109375" customWidth="1"/>
    <col min="3104" max="3104" width="10" customWidth="1"/>
    <col min="3105" max="3105" width="9.42578125" customWidth="1"/>
    <col min="3106" max="3106" width="10.42578125" bestFit="1" customWidth="1"/>
    <col min="3107" max="3107" width="11.28515625" customWidth="1"/>
    <col min="3108" max="3108" width="9.85546875" customWidth="1"/>
    <col min="3109" max="3109" width="11.140625" customWidth="1"/>
    <col min="3110" max="3110" width="9.7109375" customWidth="1"/>
    <col min="3111" max="3111" width="10.7109375" customWidth="1"/>
    <col min="3112" max="3112" width="28.5703125" customWidth="1"/>
    <col min="3319" max="3319" width="11.140625" customWidth="1"/>
    <col min="3320" max="3320" width="33.140625" customWidth="1"/>
    <col min="3321" max="3321" width="9.42578125" customWidth="1"/>
    <col min="3322" max="3322" width="26.85546875" customWidth="1"/>
    <col min="3323" max="3323" width="74.42578125" customWidth="1"/>
    <col min="3324" max="3324" width="10" customWidth="1"/>
    <col min="3325" max="3325" width="13.140625" customWidth="1"/>
    <col min="3326" max="3326" width="12.5703125" customWidth="1"/>
    <col min="3327" max="3327" width="12.28515625" customWidth="1"/>
    <col min="3328" max="3328" width="11" customWidth="1"/>
    <col min="3329" max="3329" width="9.85546875" customWidth="1"/>
    <col min="3330" max="3330" width="11.28515625" customWidth="1"/>
    <col min="3331" max="3331" width="12.140625" customWidth="1"/>
    <col min="3332" max="3332" width="11.42578125" customWidth="1"/>
    <col min="3333" max="3333" width="9.42578125" customWidth="1"/>
    <col min="3334" max="3335" width="10" customWidth="1"/>
    <col min="3336" max="3336" width="11.42578125" customWidth="1"/>
    <col min="3337" max="3337" width="11.140625" customWidth="1"/>
    <col min="3338" max="3338" width="10" customWidth="1"/>
    <col min="3339" max="3339" width="11.5703125" customWidth="1"/>
    <col min="3340" max="3340" width="10.42578125" bestFit="1" customWidth="1"/>
    <col min="3341" max="3341" width="10" customWidth="1"/>
    <col min="3342" max="3342" width="9.85546875" customWidth="1"/>
    <col min="3343" max="3343" width="11" customWidth="1"/>
    <col min="3344" max="3344" width="10.42578125" bestFit="1" customWidth="1"/>
    <col min="3345" max="3345" width="9.85546875" customWidth="1"/>
    <col min="3346" max="3346" width="10.42578125" bestFit="1" customWidth="1"/>
    <col min="3347" max="3347" width="9.7109375" customWidth="1"/>
    <col min="3348" max="3348" width="9.5703125" customWidth="1"/>
    <col min="3349" max="3349" width="9.85546875" customWidth="1"/>
    <col min="3350" max="3350" width="10.28515625" customWidth="1"/>
    <col min="3351" max="3351" width="9.42578125" customWidth="1"/>
    <col min="3352" max="3354" width="10" customWidth="1"/>
    <col min="3355" max="3355" width="10.42578125" bestFit="1" customWidth="1"/>
    <col min="3356" max="3356" width="11.85546875" customWidth="1"/>
    <col min="3357" max="3357" width="10.28515625" customWidth="1"/>
    <col min="3358" max="3358" width="10" customWidth="1"/>
    <col min="3359" max="3359" width="10.7109375" customWidth="1"/>
    <col min="3360" max="3360" width="10" customWidth="1"/>
    <col min="3361" max="3361" width="9.42578125" customWidth="1"/>
    <col min="3362" max="3362" width="10.42578125" bestFit="1" customWidth="1"/>
    <col min="3363" max="3363" width="11.28515625" customWidth="1"/>
    <col min="3364" max="3364" width="9.85546875" customWidth="1"/>
    <col min="3365" max="3365" width="11.140625" customWidth="1"/>
    <col min="3366" max="3366" width="9.7109375" customWidth="1"/>
    <col min="3367" max="3367" width="10.7109375" customWidth="1"/>
    <col min="3368" max="3368" width="28.5703125" customWidth="1"/>
    <col min="3575" max="3575" width="11.140625" customWidth="1"/>
    <col min="3576" max="3576" width="33.140625" customWidth="1"/>
    <col min="3577" max="3577" width="9.42578125" customWidth="1"/>
    <col min="3578" max="3578" width="26.85546875" customWidth="1"/>
    <col min="3579" max="3579" width="74.42578125" customWidth="1"/>
    <col min="3580" max="3580" width="10" customWidth="1"/>
    <col min="3581" max="3581" width="13.140625" customWidth="1"/>
    <col min="3582" max="3582" width="12.5703125" customWidth="1"/>
    <col min="3583" max="3583" width="12.28515625" customWidth="1"/>
    <col min="3584" max="3584" width="11" customWidth="1"/>
    <col min="3585" max="3585" width="9.85546875" customWidth="1"/>
    <col min="3586" max="3586" width="11.28515625" customWidth="1"/>
    <col min="3587" max="3587" width="12.140625" customWidth="1"/>
    <col min="3588" max="3588" width="11.42578125" customWidth="1"/>
    <col min="3589" max="3589" width="9.42578125" customWidth="1"/>
    <col min="3590" max="3591" width="10" customWidth="1"/>
    <col min="3592" max="3592" width="11.42578125" customWidth="1"/>
    <col min="3593" max="3593" width="11.140625" customWidth="1"/>
    <col min="3594" max="3594" width="10" customWidth="1"/>
    <col min="3595" max="3595" width="11.5703125" customWidth="1"/>
    <col min="3596" max="3596" width="10.42578125" bestFit="1" customWidth="1"/>
    <col min="3597" max="3597" width="10" customWidth="1"/>
    <col min="3598" max="3598" width="9.85546875" customWidth="1"/>
    <col min="3599" max="3599" width="11" customWidth="1"/>
    <col min="3600" max="3600" width="10.42578125" bestFit="1" customWidth="1"/>
    <col min="3601" max="3601" width="9.85546875" customWidth="1"/>
    <col min="3602" max="3602" width="10.42578125" bestFit="1" customWidth="1"/>
    <col min="3603" max="3603" width="9.7109375" customWidth="1"/>
    <col min="3604" max="3604" width="9.5703125" customWidth="1"/>
    <col min="3605" max="3605" width="9.85546875" customWidth="1"/>
    <col min="3606" max="3606" width="10.28515625" customWidth="1"/>
    <col min="3607" max="3607" width="9.42578125" customWidth="1"/>
    <col min="3608" max="3610" width="10" customWidth="1"/>
    <col min="3611" max="3611" width="10.42578125" bestFit="1" customWidth="1"/>
    <col min="3612" max="3612" width="11.85546875" customWidth="1"/>
    <col min="3613" max="3613" width="10.28515625" customWidth="1"/>
    <col min="3614" max="3614" width="10" customWidth="1"/>
    <col min="3615" max="3615" width="10.7109375" customWidth="1"/>
    <col min="3616" max="3616" width="10" customWidth="1"/>
    <col min="3617" max="3617" width="9.42578125" customWidth="1"/>
    <col min="3618" max="3618" width="10.42578125" bestFit="1" customWidth="1"/>
    <col min="3619" max="3619" width="11.28515625" customWidth="1"/>
    <col min="3620" max="3620" width="9.85546875" customWidth="1"/>
    <col min="3621" max="3621" width="11.140625" customWidth="1"/>
    <col min="3622" max="3622" width="9.7109375" customWidth="1"/>
    <col min="3623" max="3623" width="10.7109375" customWidth="1"/>
    <col min="3624" max="3624" width="28.5703125" customWidth="1"/>
    <col min="3831" max="3831" width="11.140625" customWidth="1"/>
    <col min="3832" max="3832" width="33.140625" customWidth="1"/>
    <col min="3833" max="3833" width="9.42578125" customWidth="1"/>
    <col min="3834" max="3834" width="26.85546875" customWidth="1"/>
    <col min="3835" max="3835" width="74.42578125" customWidth="1"/>
    <col min="3836" max="3836" width="10" customWidth="1"/>
    <col min="3837" max="3837" width="13.140625" customWidth="1"/>
    <col min="3838" max="3838" width="12.5703125" customWidth="1"/>
    <col min="3839" max="3839" width="12.28515625" customWidth="1"/>
    <col min="3840" max="3840" width="11" customWidth="1"/>
    <col min="3841" max="3841" width="9.85546875" customWidth="1"/>
    <col min="3842" max="3842" width="11.28515625" customWidth="1"/>
    <col min="3843" max="3843" width="12.140625" customWidth="1"/>
    <col min="3844" max="3844" width="11.42578125" customWidth="1"/>
    <col min="3845" max="3845" width="9.42578125" customWidth="1"/>
    <col min="3846" max="3847" width="10" customWidth="1"/>
    <col min="3848" max="3848" width="11.42578125" customWidth="1"/>
    <col min="3849" max="3849" width="11.140625" customWidth="1"/>
    <col min="3850" max="3850" width="10" customWidth="1"/>
    <col min="3851" max="3851" width="11.5703125" customWidth="1"/>
    <col min="3852" max="3852" width="10.42578125" bestFit="1" customWidth="1"/>
    <col min="3853" max="3853" width="10" customWidth="1"/>
    <col min="3854" max="3854" width="9.85546875" customWidth="1"/>
    <col min="3855" max="3855" width="11" customWidth="1"/>
    <col min="3856" max="3856" width="10.42578125" bestFit="1" customWidth="1"/>
    <col min="3857" max="3857" width="9.85546875" customWidth="1"/>
    <col min="3858" max="3858" width="10.42578125" bestFit="1" customWidth="1"/>
    <col min="3859" max="3859" width="9.7109375" customWidth="1"/>
    <col min="3860" max="3860" width="9.5703125" customWidth="1"/>
    <col min="3861" max="3861" width="9.85546875" customWidth="1"/>
    <col min="3862" max="3862" width="10.28515625" customWidth="1"/>
    <col min="3863" max="3863" width="9.42578125" customWidth="1"/>
    <col min="3864" max="3866" width="10" customWidth="1"/>
    <col min="3867" max="3867" width="10.42578125" bestFit="1" customWidth="1"/>
    <col min="3868" max="3868" width="11.85546875" customWidth="1"/>
    <col min="3869" max="3869" width="10.28515625" customWidth="1"/>
    <col min="3870" max="3870" width="10" customWidth="1"/>
    <col min="3871" max="3871" width="10.7109375" customWidth="1"/>
    <col min="3872" max="3872" width="10" customWidth="1"/>
    <col min="3873" max="3873" width="9.42578125" customWidth="1"/>
    <col min="3874" max="3874" width="10.42578125" bestFit="1" customWidth="1"/>
    <col min="3875" max="3875" width="11.28515625" customWidth="1"/>
    <col min="3876" max="3876" width="9.85546875" customWidth="1"/>
    <col min="3877" max="3877" width="11.140625" customWidth="1"/>
    <col min="3878" max="3878" width="9.7109375" customWidth="1"/>
    <col min="3879" max="3879" width="10.7109375" customWidth="1"/>
    <col min="3880" max="3880" width="28.5703125" customWidth="1"/>
    <col min="4087" max="4087" width="11.140625" customWidth="1"/>
    <col min="4088" max="4088" width="33.140625" customWidth="1"/>
    <col min="4089" max="4089" width="9.42578125" customWidth="1"/>
    <col min="4090" max="4090" width="26.85546875" customWidth="1"/>
    <col min="4091" max="4091" width="74.42578125" customWidth="1"/>
    <col min="4092" max="4092" width="10" customWidth="1"/>
    <col min="4093" max="4093" width="13.140625" customWidth="1"/>
    <col min="4094" max="4094" width="12.5703125" customWidth="1"/>
    <col min="4095" max="4095" width="12.28515625" customWidth="1"/>
    <col min="4096" max="4096" width="11" customWidth="1"/>
    <col min="4097" max="4097" width="9.85546875" customWidth="1"/>
    <col min="4098" max="4098" width="11.28515625" customWidth="1"/>
    <col min="4099" max="4099" width="12.140625" customWidth="1"/>
    <col min="4100" max="4100" width="11.42578125" customWidth="1"/>
    <col min="4101" max="4101" width="9.42578125" customWidth="1"/>
    <col min="4102" max="4103" width="10" customWidth="1"/>
    <col min="4104" max="4104" width="11.42578125" customWidth="1"/>
    <col min="4105" max="4105" width="11.140625" customWidth="1"/>
    <col min="4106" max="4106" width="10" customWidth="1"/>
    <col min="4107" max="4107" width="11.5703125" customWidth="1"/>
    <col min="4108" max="4108" width="10.42578125" bestFit="1" customWidth="1"/>
    <col min="4109" max="4109" width="10" customWidth="1"/>
    <col min="4110" max="4110" width="9.85546875" customWidth="1"/>
    <col min="4111" max="4111" width="11" customWidth="1"/>
    <col min="4112" max="4112" width="10.42578125" bestFit="1" customWidth="1"/>
    <col min="4113" max="4113" width="9.85546875" customWidth="1"/>
    <col min="4114" max="4114" width="10.42578125" bestFit="1" customWidth="1"/>
    <col min="4115" max="4115" width="9.7109375" customWidth="1"/>
    <col min="4116" max="4116" width="9.5703125" customWidth="1"/>
    <col min="4117" max="4117" width="9.85546875" customWidth="1"/>
    <col min="4118" max="4118" width="10.28515625" customWidth="1"/>
    <col min="4119" max="4119" width="9.42578125" customWidth="1"/>
    <col min="4120" max="4122" width="10" customWidth="1"/>
    <col min="4123" max="4123" width="10.42578125" bestFit="1" customWidth="1"/>
    <col min="4124" max="4124" width="11.85546875" customWidth="1"/>
    <col min="4125" max="4125" width="10.28515625" customWidth="1"/>
    <col min="4126" max="4126" width="10" customWidth="1"/>
    <col min="4127" max="4127" width="10.7109375" customWidth="1"/>
    <col min="4128" max="4128" width="10" customWidth="1"/>
    <col min="4129" max="4129" width="9.42578125" customWidth="1"/>
    <col min="4130" max="4130" width="10.42578125" bestFit="1" customWidth="1"/>
    <col min="4131" max="4131" width="11.28515625" customWidth="1"/>
    <col min="4132" max="4132" width="9.85546875" customWidth="1"/>
    <col min="4133" max="4133" width="11.140625" customWidth="1"/>
    <col min="4134" max="4134" width="9.7109375" customWidth="1"/>
    <col min="4135" max="4135" width="10.7109375" customWidth="1"/>
    <col min="4136" max="4136" width="28.5703125" customWidth="1"/>
    <col min="4343" max="4343" width="11.140625" customWidth="1"/>
    <col min="4344" max="4344" width="33.140625" customWidth="1"/>
    <col min="4345" max="4345" width="9.42578125" customWidth="1"/>
    <col min="4346" max="4346" width="26.85546875" customWidth="1"/>
    <col min="4347" max="4347" width="74.42578125" customWidth="1"/>
    <col min="4348" max="4348" width="10" customWidth="1"/>
    <col min="4349" max="4349" width="13.140625" customWidth="1"/>
    <col min="4350" max="4350" width="12.5703125" customWidth="1"/>
    <col min="4351" max="4351" width="12.28515625" customWidth="1"/>
    <col min="4352" max="4352" width="11" customWidth="1"/>
    <col min="4353" max="4353" width="9.85546875" customWidth="1"/>
    <col min="4354" max="4354" width="11.28515625" customWidth="1"/>
    <col min="4355" max="4355" width="12.140625" customWidth="1"/>
    <col min="4356" max="4356" width="11.42578125" customWidth="1"/>
    <col min="4357" max="4357" width="9.42578125" customWidth="1"/>
    <col min="4358" max="4359" width="10" customWidth="1"/>
    <col min="4360" max="4360" width="11.42578125" customWidth="1"/>
    <col min="4361" max="4361" width="11.140625" customWidth="1"/>
    <col min="4362" max="4362" width="10" customWidth="1"/>
    <col min="4363" max="4363" width="11.5703125" customWidth="1"/>
    <col min="4364" max="4364" width="10.42578125" bestFit="1" customWidth="1"/>
    <col min="4365" max="4365" width="10" customWidth="1"/>
    <col min="4366" max="4366" width="9.85546875" customWidth="1"/>
    <col min="4367" max="4367" width="11" customWidth="1"/>
    <col min="4368" max="4368" width="10.42578125" bestFit="1" customWidth="1"/>
    <col min="4369" max="4369" width="9.85546875" customWidth="1"/>
    <col min="4370" max="4370" width="10.42578125" bestFit="1" customWidth="1"/>
    <col min="4371" max="4371" width="9.7109375" customWidth="1"/>
    <col min="4372" max="4372" width="9.5703125" customWidth="1"/>
    <col min="4373" max="4373" width="9.85546875" customWidth="1"/>
    <col min="4374" max="4374" width="10.28515625" customWidth="1"/>
    <col min="4375" max="4375" width="9.42578125" customWidth="1"/>
    <col min="4376" max="4378" width="10" customWidth="1"/>
    <col min="4379" max="4379" width="10.42578125" bestFit="1" customWidth="1"/>
    <col min="4380" max="4380" width="11.85546875" customWidth="1"/>
    <col min="4381" max="4381" width="10.28515625" customWidth="1"/>
    <col min="4382" max="4382" width="10" customWidth="1"/>
    <col min="4383" max="4383" width="10.7109375" customWidth="1"/>
    <col min="4384" max="4384" width="10" customWidth="1"/>
    <col min="4385" max="4385" width="9.42578125" customWidth="1"/>
    <col min="4386" max="4386" width="10.42578125" bestFit="1" customWidth="1"/>
    <col min="4387" max="4387" width="11.28515625" customWidth="1"/>
    <col min="4388" max="4388" width="9.85546875" customWidth="1"/>
    <col min="4389" max="4389" width="11.140625" customWidth="1"/>
    <col min="4390" max="4390" width="9.7109375" customWidth="1"/>
    <col min="4391" max="4391" width="10.7109375" customWidth="1"/>
    <col min="4392" max="4392" width="28.5703125" customWidth="1"/>
    <col min="4599" max="4599" width="11.140625" customWidth="1"/>
    <col min="4600" max="4600" width="33.140625" customWidth="1"/>
    <col min="4601" max="4601" width="9.42578125" customWidth="1"/>
    <col min="4602" max="4602" width="26.85546875" customWidth="1"/>
    <col min="4603" max="4603" width="74.42578125" customWidth="1"/>
    <col min="4604" max="4604" width="10" customWidth="1"/>
    <col min="4605" max="4605" width="13.140625" customWidth="1"/>
    <col min="4606" max="4606" width="12.5703125" customWidth="1"/>
    <col min="4607" max="4607" width="12.28515625" customWidth="1"/>
    <col min="4608" max="4608" width="11" customWidth="1"/>
    <col min="4609" max="4609" width="9.85546875" customWidth="1"/>
    <col min="4610" max="4610" width="11.28515625" customWidth="1"/>
    <col min="4611" max="4611" width="12.140625" customWidth="1"/>
    <col min="4612" max="4612" width="11.42578125" customWidth="1"/>
    <col min="4613" max="4613" width="9.42578125" customWidth="1"/>
    <col min="4614" max="4615" width="10" customWidth="1"/>
    <col min="4616" max="4616" width="11.42578125" customWidth="1"/>
    <col min="4617" max="4617" width="11.140625" customWidth="1"/>
    <col min="4618" max="4618" width="10" customWidth="1"/>
    <col min="4619" max="4619" width="11.5703125" customWidth="1"/>
    <col min="4620" max="4620" width="10.42578125" bestFit="1" customWidth="1"/>
    <col min="4621" max="4621" width="10" customWidth="1"/>
    <col min="4622" max="4622" width="9.85546875" customWidth="1"/>
    <col min="4623" max="4623" width="11" customWidth="1"/>
    <col min="4624" max="4624" width="10.42578125" bestFit="1" customWidth="1"/>
    <col min="4625" max="4625" width="9.85546875" customWidth="1"/>
    <col min="4626" max="4626" width="10.42578125" bestFit="1" customWidth="1"/>
    <col min="4627" max="4627" width="9.7109375" customWidth="1"/>
    <col min="4628" max="4628" width="9.5703125" customWidth="1"/>
    <col min="4629" max="4629" width="9.85546875" customWidth="1"/>
    <col min="4630" max="4630" width="10.28515625" customWidth="1"/>
    <col min="4631" max="4631" width="9.42578125" customWidth="1"/>
    <col min="4632" max="4634" width="10" customWidth="1"/>
    <col min="4635" max="4635" width="10.42578125" bestFit="1" customWidth="1"/>
    <col min="4636" max="4636" width="11.85546875" customWidth="1"/>
    <col min="4637" max="4637" width="10.28515625" customWidth="1"/>
    <col min="4638" max="4638" width="10" customWidth="1"/>
    <col min="4639" max="4639" width="10.7109375" customWidth="1"/>
    <col min="4640" max="4640" width="10" customWidth="1"/>
    <col min="4641" max="4641" width="9.42578125" customWidth="1"/>
    <col min="4642" max="4642" width="10.42578125" bestFit="1" customWidth="1"/>
    <col min="4643" max="4643" width="11.28515625" customWidth="1"/>
    <col min="4644" max="4644" width="9.85546875" customWidth="1"/>
    <col min="4645" max="4645" width="11.140625" customWidth="1"/>
    <col min="4646" max="4646" width="9.7109375" customWidth="1"/>
    <col min="4647" max="4647" width="10.7109375" customWidth="1"/>
    <col min="4648" max="4648" width="28.5703125" customWidth="1"/>
    <col min="4855" max="4855" width="11.140625" customWidth="1"/>
    <col min="4856" max="4856" width="33.140625" customWidth="1"/>
    <col min="4857" max="4857" width="9.42578125" customWidth="1"/>
    <col min="4858" max="4858" width="26.85546875" customWidth="1"/>
    <col min="4859" max="4859" width="74.42578125" customWidth="1"/>
    <col min="4860" max="4860" width="10" customWidth="1"/>
    <col min="4861" max="4861" width="13.140625" customWidth="1"/>
    <col min="4862" max="4862" width="12.5703125" customWidth="1"/>
    <col min="4863" max="4863" width="12.28515625" customWidth="1"/>
    <col min="4864" max="4864" width="11" customWidth="1"/>
    <col min="4865" max="4865" width="9.85546875" customWidth="1"/>
    <col min="4866" max="4866" width="11.28515625" customWidth="1"/>
    <col min="4867" max="4867" width="12.140625" customWidth="1"/>
    <col min="4868" max="4868" width="11.42578125" customWidth="1"/>
    <col min="4869" max="4869" width="9.42578125" customWidth="1"/>
    <col min="4870" max="4871" width="10" customWidth="1"/>
    <col min="4872" max="4872" width="11.42578125" customWidth="1"/>
    <col min="4873" max="4873" width="11.140625" customWidth="1"/>
    <col min="4874" max="4874" width="10" customWidth="1"/>
    <col min="4875" max="4875" width="11.5703125" customWidth="1"/>
    <col min="4876" max="4876" width="10.42578125" bestFit="1" customWidth="1"/>
    <col min="4877" max="4877" width="10" customWidth="1"/>
    <col min="4878" max="4878" width="9.85546875" customWidth="1"/>
    <col min="4879" max="4879" width="11" customWidth="1"/>
    <col min="4880" max="4880" width="10.42578125" bestFit="1" customWidth="1"/>
    <col min="4881" max="4881" width="9.85546875" customWidth="1"/>
    <col min="4882" max="4882" width="10.42578125" bestFit="1" customWidth="1"/>
    <col min="4883" max="4883" width="9.7109375" customWidth="1"/>
    <col min="4884" max="4884" width="9.5703125" customWidth="1"/>
    <col min="4885" max="4885" width="9.85546875" customWidth="1"/>
    <col min="4886" max="4886" width="10.28515625" customWidth="1"/>
    <col min="4887" max="4887" width="9.42578125" customWidth="1"/>
    <col min="4888" max="4890" width="10" customWidth="1"/>
    <col min="4891" max="4891" width="10.42578125" bestFit="1" customWidth="1"/>
    <col min="4892" max="4892" width="11.85546875" customWidth="1"/>
    <col min="4893" max="4893" width="10.28515625" customWidth="1"/>
    <col min="4894" max="4894" width="10" customWidth="1"/>
    <col min="4895" max="4895" width="10.7109375" customWidth="1"/>
    <col min="4896" max="4896" width="10" customWidth="1"/>
    <col min="4897" max="4897" width="9.42578125" customWidth="1"/>
    <col min="4898" max="4898" width="10.42578125" bestFit="1" customWidth="1"/>
    <col min="4899" max="4899" width="11.28515625" customWidth="1"/>
    <col min="4900" max="4900" width="9.85546875" customWidth="1"/>
    <col min="4901" max="4901" width="11.140625" customWidth="1"/>
    <col min="4902" max="4902" width="9.7109375" customWidth="1"/>
    <col min="4903" max="4903" width="10.7109375" customWidth="1"/>
    <col min="4904" max="4904" width="28.5703125" customWidth="1"/>
    <col min="5111" max="5111" width="11.140625" customWidth="1"/>
    <col min="5112" max="5112" width="33.140625" customWidth="1"/>
    <col min="5113" max="5113" width="9.42578125" customWidth="1"/>
    <col min="5114" max="5114" width="26.85546875" customWidth="1"/>
    <col min="5115" max="5115" width="74.42578125" customWidth="1"/>
    <col min="5116" max="5116" width="10" customWidth="1"/>
    <col min="5117" max="5117" width="13.140625" customWidth="1"/>
    <col min="5118" max="5118" width="12.5703125" customWidth="1"/>
    <col min="5119" max="5119" width="12.28515625" customWidth="1"/>
    <col min="5120" max="5120" width="11" customWidth="1"/>
    <col min="5121" max="5121" width="9.85546875" customWidth="1"/>
    <col min="5122" max="5122" width="11.28515625" customWidth="1"/>
    <col min="5123" max="5123" width="12.140625" customWidth="1"/>
    <col min="5124" max="5124" width="11.42578125" customWidth="1"/>
    <col min="5125" max="5125" width="9.42578125" customWidth="1"/>
    <col min="5126" max="5127" width="10" customWidth="1"/>
    <col min="5128" max="5128" width="11.42578125" customWidth="1"/>
    <col min="5129" max="5129" width="11.140625" customWidth="1"/>
    <col min="5130" max="5130" width="10" customWidth="1"/>
    <col min="5131" max="5131" width="11.5703125" customWidth="1"/>
    <col min="5132" max="5132" width="10.42578125" bestFit="1" customWidth="1"/>
    <col min="5133" max="5133" width="10" customWidth="1"/>
    <col min="5134" max="5134" width="9.85546875" customWidth="1"/>
    <col min="5135" max="5135" width="11" customWidth="1"/>
    <col min="5136" max="5136" width="10.42578125" bestFit="1" customWidth="1"/>
    <col min="5137" max="5137" width="9.85546875" customWidth="1"/>
    <col min="5138" max="5138" width="10.42578125" bestFit="1" customWidth="1"/>
    <col min="5139" max="5139" width="9.7109375" customWidth="1"/>
    <col min="5140" max="5140" width="9.5703125" customWidth="1"/>
    <col min="5141" max="5141" width="9.85546875" customWidth="1"/>
    <col min="5142" max="5142" width="10.28515625" customWidth="1"/>
    <col min="5143" max="5143" width="9.42578125" customWidth="1"/>
    <col min="5144" max="5146" width="10" customWidth="1"/>
    <col min="5147" max="5147" width="10.42578125" bestFit="1" customWidth="1"/>
    <col min="5148" max="5148" width="11.85546875" customWidth="1"/>
    <col min="5149" max="5149" width="10.28515625" customWidth="1"/>
    <col min="5150" max="5150" width="10" customWidth="1"/>
    <col min="5151" max="5151" width="10.7109375" customWidth="1"/>
    <col min="5152" max="5152" width="10" customWidth="1"/>
    <col min="5153" max="5153" width="9.42578125" customWidth="1"/>
    <col min="5154" max="5154" width="10.42578125" bestFit="1" customWidth="1"/>
    <col min="5155" max="5155" width="11.28515625" customWidth="1"/>
    <col min="5156" max="5156" width="9.85546875" customWidth="1"/>
    <col min="5157" max="5157" width="11.140625" customWidth="1"/>
    <col min="5158" max="5158" width="9.7109375" customWidth="1"/>
    <col min="5159" max="5159" width="10.7109375" customWidth="1"/>
    <col min="5160" max="5160" width="28.5703125" customWidth="1"/>
    <col min="5367" max="5367" width="11.140625" customWidth="1"/>
    <col min="5368" max="5368" width="33.140625" customWidth="1"/>
    <col min="5369" max="5369" width="9.42578125" customWidth="1"/>
    <col min="5370" max="5370" width="26.85546875" customWidth="1"/>
    <col min="5371" max="5371" width="74.42578125" customWidth="1"/>
    <col min="5372" max="5372" width="10" customWidth="1"/>
    <col min="5373" max="5373" width="13.140625" customWidth="1"/>
    <col min="5374" max="5374" width="12.5703125" customWidth="1"/>
    <col min="5375" max="5375" width="12.28515625" customWidth="1"/>
    <col min="5376" max="5376" width="11" customWidth="1"/>
    <col min="5377" max="5377" width="9.85546875" customWidth="1"/>
    <col min="5378" max="5378" width="11.28515625" customWidth="1"/>
    <col min="5379" max="5379" width="12.140625" customWidth="1"/>
    <col min="5380" max="5380" width="11.42578125" customWidth="1"/>
    <col min="5381" max="5381" width="9.42578125" customWidth="1"/>
    <col min="5382" max="5383" width="10" customWidth="1"/>
    <col min="5384" max="5384" width="11.42578125" customWidth="1"/>
    <col min="5385" max="5385" width="11.140625" customWidth="1"/>
    <col min="5386" max="5386" width="10" customWidth="1"/>
    <col min="5387" max="5387" width="11.5703125" customWidth="1"/>
    <col min="5388" max="5388" width="10.42578125" bestFit="1" customWidth="1"/>
    <col min="5389" max="5389" width="10" customWidth="1"/>
    <col min="5390" max="5390" width="9.85546875" customWidth="1"/>
    <col min="5391" max="5391" width="11" customWidth="1"/>
    <col min="5392" max="5392" width="10.42578125" bestFit="1" customWidth="1"/>
    <col min="5393" max="5393" width="9.85546875" customWidth="1"/>
    <col min="5394" max="5394" width="10.42578125" bestFit="1" customWidth="1"/>
    <col min="5395" max="5395" width="9.7109375" customWidth="1"/>
    <col min="5396" max="5396" width="9.5703125" customWidth="1"/>
    <col min="5397" max="5397" width="9.85546875" customWidth="1"/>
    <col min="5398" max="5398" width="10.28515625" customWidth="1"/>
    <col min="5399" max="5399" width="9.42578125" customWidth="1"/>
    <col min="5400" max="5402" width="10" customWidth="1"/>
    <col min="5403" max="5403" width="10.42578125" bestFit="1" customWidth="1"/>
    <col min="5404" max="5404" width="11.85546875" customWidth="1"/>
    <col min="5405" max="5405" width="10.28515625" customWidth="1"/>
    <col min="5406" max="5406" width="10" customWidth="1"/>
    <col min="5407" max="5407" width="10.7109375" customWidth="1"/>
    <col min="5408" max="5408" width="10" customWidth="1"/>
    <col min="5409" max="5409" width="9.42578125" customWidth="1"/>
    <col min="5410" max="5410" width="10.42578125" bestFit="1" customWidth="1"/>
    <col min="5411" max="5411" width="11.28515625" customWidth="1"/>
    <col min="5412" max="5412" width="9.85546875" customWidth="1"/>
    <col min="5413" max="5413" width="11.140625" customWidth="1"/>
    <col min="5414" max="5414" width="9.7109375" customWidth="1"/>
    <col min="5415" max="5415" width="10.7109375" customWidth="1"/>
    <col min="5416" max="5416" width="28.5703125" customWidth="1"/>
    <col min="5623" max="5623" width="11.140625" customWidth="1"/>
    <col min="5624" max="5624" width="33.140625" customWidth="1"/>
    <col min="5625" max="5625" width="9.42578125" customWidth="1"/>
    <col min="5626" max="5626" width="26.85546875" customWidth="1"/>
    <col min="5627" max="5627" width="74.42578125" customWidth="1"/>
    <col min="5628" max="5628" width="10" customWidth="1"/>
    <col min="5629" max="5629" width="13.140625" customWidth="1"/>
    <col min="5630" max="5630" width="12.5703125" customWidth="1"/>
    <col min="5631" max="5631" width="12.28515625" customWidth="1"/>
    <col min="5632" max="5632" width="11" customWidth="1"/>
    <col min="5633" max="5633" width="9.85546875" customWidth="1"/>
    <col min="5634" max="5634" width="11.28515625" customWidth="1"/>
    <col min="5635" max="5635" width="12.140625" customWidth="1"/>
    <col min="5636" max="5636" width="11.42578125" customWidth="1"/>
    <col min="5637" max="5637" width="9.42578125" customWidth="1"/>
    <col min="5638" max="5639" width="10" customWidth="1"/>
    <col min="5640" max="5640" width="11.42578125" customWidth="1"/>
    <col min="5641" max="5641" width="11.140625" customWidth="1"/>
    <col min="5642" max="5642" width="10" customWidth="1"/>
    <col min="5643" max="5643" width="11.5703125" customWidth="1"/>
    <col min="5644" max="5644" width="10.42578125" bestFit="1" customWidth="1"/>
    <col min="5645" max="5645" width="10" customWidth="1"/>
    <col min="5646" max="5646" width="9.85546875" customWidth="1"/>
    <col min="5647" max="5647" width="11" customWidth="1"/>
    <col min="5648" max="5648" width="10.42578125" bestFit="1" customWidth="1"/>
    <col min="5649" max="5649" width="9.85546875" customWidth="1"/>
    <col min="5650" max="5650" width="10.42578125" bestFit="1" customWidth="1"/>
    <col min="5651" max="5651" width="9.7109375" customWidth="1"/>
    <col min="5652" max="5652" width="9.5703125" customWidth="1"/>
    <col min="5653" max="5653" width="9.85546875" customWidth="1"/>
    <col min="5654" max="5654" width="10.28515625" customWidth="1"/>
    <col min="5655" max="5655" width="9.42578125" customWidth="1"/>
    <col min="5656" max="5658" width="10" customWidth="1"/>
    <col min="5659" max="5659" width="10.42578125" bestFit="1" customWidth="1"/>
    <col min="5660" max="5660" width="11.85546875" customWidth="1"/>
    <col min="5661" max="5661" width="10.28515625" customWidth="1"/>
    <col min="5662" max="5662" width="10" customWidth="1"/>
    <col min="5663" max="5663" width="10.7109375" customWidth="1"/>
    <col min="5664" max="5664" width="10" customWidth="1"/>
    <col min="5665" max="5665" width="9.42578125" customWidth="1"/>
    <col min="5666" max="5666" width="10.42578125" bestFit="1" customWidth="1"/>
    <col min="5667" max="5667" width="11.28515625" customWidth="1"/>
    <col min="5668" max="5668" width="9.85546875" customWidth="1"/>
    <col min="5669" max="5669" width="11.140625" customWidth="1"/>
    <col min="5670" max="5670" width="9.7109375" customWidth="1"/>
    <col min="5671" max="5671" width="10.7109375" customWidth="1"/>
    <col min="5672" max="5672" width="28.5703125" customWidth="1"/>
    <col min="5879" max="5879" width="11.140625" customWidth="1"/>
    <col min="5880" max="5880" width="33.140625" customWidth="1"/>
    <col min="5881" max="5881" width="9.42578125" customWidth="1"/>
    <col min="5882" max="5882" width="26.85546875" customWidth="1"/>
    <col min="5883" max="5883" width="74.42578125" customWidth="1"/>
    <col min="5884" max="5884" width="10" customWidth="1"/>
    <col min="5885" max="5885" width="13.140625" customWidth="1"/>
    <col min="5886" max="5886" width="12.5703125" customWidth="1"/>
    <col min="5887" max="5887" width="12.28515625" customWidth="1"/>
    <col min="5888" max="5888" width="11" customWidth="1"/>
    <col min="5889" max="5889" width="9.85546875" customWidth="1"/>
    <col min="5890" max="5890" width="11.28515625" customWidth="1"/>
    <col min="5891" max="5891" width="12.140625" customWidth="1"/>
    <col min="5892" max="5892" width="11.42578125" customWidth="1"/>
    <col min="5893" max="5893" width="9.42578125" customWidth="1"/>
    <col min="5894" max="5895" width="10" customWidth="1"/>
    <col min="5896" max="5896" width="11.42578125" customWidth="1"/>
    <col min="5897" max="5897" width="11.140625" customWidth="1"/>
    <col min="5898" max="5898" width="10" customWidth="1"/>
    <col min="5899" max="5899" width="11.5703125" customWidth="1"/>
    <col min="5900" max="5900" width="10.42578125" bestFit="1" customWidth="1"/>
    <col min="5901" max="5901" width="10" customWidth="1"/>
    <col min="5902" max="5902" width="9.85546875" customWidth="1"/>
    <col min="5903" max="5903" width="11" customWidth="1"/>
    <col min="5904" max="5904" width="10.42578125" bestFit="1" customWidth="1"/>
    <col min="5905" max="5905" width="9.85546875" customWidth="1"/>
    <col min="5906" max="5906" width="10.42578125" bestFit="1" customWidth="1"/>
    <col min="5907" max="5907" width="9.7109375" customWidth="1"/>
    <col min="5908" max="5908" width="9.5703125" customWidth="1"/>
    <col min="5909" max="5909" width="9.85546875" customWidth="1"/>
    <col min="5910" max="5910" width="10.28515625" customWidth="1"/>
    <col min="5911" max="5911" width="9.42578125" customWidth="1"/>
    <col min="5912" max="5914" width="10" customWidth="1"/>
    <col min="5915" max="5915" width="10.42578125" bestFit="1" customWidth="1"/>
    <col min="5916" max="5916" width="11.85546875" customWidth="1"/>
    <col min="5917" max="5917" width="10.28515625" customWidth="1"/>
    <col min="5918" max="5918" width="10" customWidth="1"/>
    <col min="5919" max="5919" width="10.7109375" customWidth="1"/>
    <col min="5920" max="5920" width="10" customWidth="1"/>
    <col min="5921" max="5921" width="9.42578125" customWidth="1"/>
    <col min="5922" max="5922" width="10.42578125" bestFit="1" customWidth="1"/>
    <col min="5923" max="5923" width="11.28515625" customWidth="1"/>
    <col min="5924" max="5924" width="9.85546875" customWidth="1"/>
    <col min="5925" max="5925" width="11.140625" customWidth="1"/>
    <col min="5926" max="5926" width="9.7109375" customWidth="1"/>
    <col min="5927" max="5927" width="10.7109375" customWidth="1"/>
    <col min="5928" max="5928" width="28.5703125" customWidth="1"/>
    <col min="6135" max="6135" width="11.140625" customWidth="1"/>
    <col min="6136" max="6136" width="33.140625" customWidth="1"/>
    <col min="6137" max="6137" width="9.42578125" customWidth="1"/>
    <col min="6138" max="6138" width="26.85546875" customWidth="1"/>
    <col min="6139" max="6139" width="74.42578125" customWidth="1"/>
    <col min="6140" max="6140" width="10" customWidth="1"/>
    <col min="6141" max="6141" width="13.140625" customWidth="1"/>
    <col min="6142" max="6142" width="12.5703125" customWidth="1"/>
    <col min="6143" max="6143" width="12.28515625" customWidth="1"/>
    <col min="6144" max="6144" width="11" customWidth="1"/>
    <col min="6145" max="6145" width="9.85546875" customWidth="1"/>
    <col min="6146" max="6146" width="11.28515625" customWidth="1"/>
    <col min="6147" max="6147" width="12.140625" customWidth="1"/>
    <col min="6148" max="6148" width="11.42578125" customWidth="1"/>
    <col min="6149" max="6149" width="9.42578125" customWidth="1"/>
    <col min="6150" max="6151" width="10" customWidth="1"/>
    <col min="6152" max="6152" width="11.42578125" customWidth="1"/>
    <col min="6153" max="6153" width="11.140625" customWidth="1"/>
    <col min="6154" max="6154" width="10" customWidth="1"/>
    <col min="6155" max="6155" width="11.5703125" customWidth="1"/>
    <col min="6156" max="6156" width="10.42578125" bestFit="1" customWidth="1"/>
    <col min="6157" max="6157" width="10" customWidth="1"/>
    <col min="6158" max="6158" width="9.85546875" customWidth="1"/>
    <col min="6159" max="6159" width="11" customWidth="1"/>
    <col min="6160" max="6160" width="10.42578125" bestFit="1" customWidth="1"/>
    <col min="6161" max="6161" width="9.85546875" customWidth="1"/>
    <col min="6162" max="6162" width="10.42578125" bestFit="1" customWidth="1"/>
    <col min="6163" max="6163" width="9.7109375" customWidth="1"/>
    <col min="6164" max="6164" width="9.5703125" customWidth="1"/>
    <col min="6165" max="6165" width="9.85546875" customWidth="1"/>
    <col min="6166" max="6166" width="10.28515625" customWidth="1"/>
    <col min="6167" max="6167" width="9.42578125" customWidth="1"/>
    <col min="6168" max="6170" width="10" customWidth="1"/>
    <col min="6171" max="6171" width="10.42578125" bestFit="1" customWidth="1"/>
    <col min="6172" max="6172" width="11.85546875" customWidth="1"/>
    <col min="6173" max="6173" width="10.28515625" customWidth="1"/>
    <col min="6174" max="6174" width="10" customWidth="1"/>
    <col min="6175" max="6175" width="10.7109375" customWidth="1"/>
    <col min="6176" max="6176" width="10" customWidth="1"/>
    <col min="6177" max="6177" width="9.42578125" customWidth="1"/>
    <col min="6178" max="6178" width="10.42578125" bestFit="1" customWidth="1"/>
    <col min="6179" max="6179" width="11.28515625" customWidth="1"/>
    <col min="6180" max="6180" width="9.85546875" customWidth="1"/>
    <col min="6181" max="6181" width="11.140625" customWidth="1"/>
    <col min="6182" max="6182" width="9.7109375" customWidth="1"/>
    <col min="6183" max="6183" width="10.7109375" customWidth="1"/>
    <col min="6184" max="6184" width="28.5703125" customWidth="1"/>
    <col min="6391" max="6391" width="11.140625" customWidth="1"/>
    <col min="6392" max="6392" width="33.140625" customWidth="1"/>
    <col min="6393" max="6393" width="9.42578125" customWidth="1"/>
    <col min="6394" max="6394" width="26.85546875" customWidth="1"/>
    <col min="6395" max="6395" width="74.42578125" customWidth="1"/>
    <col min="6396" max="6396" width="10" customWidth="1"/>
    <col min="6397" max="6397" width="13.140625" customWidth="1"/>
    <col min="6398" max="6398" width="12.5703125" customWidth="1"/>
    <col min="6399" max="6399" width="12.28515625" customWidth="1"/>
    <col min="6400" max="6400" width="11" customWidth="1"/>
    <col min="6401" max="6401" width="9.85546875" customWidth="1"/>
    <col min="6402" max="6402" width="11.28515625" customWidth="1"/>
    <col min="6403" max="6403" width="12.140625" customWidth="1"/>
    <col min="6404" max="6404" width="11.42578125" customWidth="1"/>
    <col min="6405" max="6405" width="9.42578125" customWidth="1"/>
    <col min="6406" max="6407" width="10" customWidth="1"/>
    <col min="6408" max="6408" width="11.42578125" customWidth="1"/>
    <col min="6409" max="6409" width="11.140625" customWidth="1"/>
    <col min="6410" max="6410" width="10" customWidth="1"/>
    <col min="6411" max="6411" width="11.5703125" customWidth="1"/>
    <col min="6412" max="6412" width="10.42578125" bestFit="1" customWidth="1"/>
    <col min="6413" max="6413" width="10" customWidth="1"/>
    <col min="6414" max="6414" width="9.85546875" customWidth="1"/>
    <col min="6415" max="6415" width="11" customWidth="1"/>
    <col min="6416" max="6416" width="10.42578125" bestFit="1" customWidth="1"/>
    <col min="6417" max="6417" width="9.85546875" customWidth="1"/>
    <col min="6418" max="6418" width="10.42578125" bestFit="1" customWidth="1"/>
    <col min="6419" max="6419" width="9.7109375" customWidth="1"/>
    <col min="6420" max="6420" width="9.5703125" customWidth="1"/>
    <col min="6421" max="6421" width="9.85546875" customWidth="1"/>
    <col min="6422" max="6422" width="10.28515625" customWidth="1"/>
    <col min="6423" max="6423" width="9.42578125" customWidth="1"/>
    <col min="6424" max="6426" width="10" customWidth="1"/>
    <col min="6427" max="6427" width="10.42578125" bestFit="1" customWidth="1"/>
    <col min="6428" max="6428" width="11.85546875" customWidth="1"/>
    <col min="6429" max="6429" width="10.28515625" customWidth="1"/>
    <col min="6430" max="6430" width="10" customWidth="1"/>
    <col min="6431" max="6431" width="10.7109375" customWidth="1"/>
    <col min="6432" max="6432" width="10" customWidth="1"/>
    <col min="6433" max="6433" width="9.42578125" customWidth="1"/>
    <col min="6434" max="6434" width="10.42578125" bestFit="1" customWidth="1"/>
    <col min="6435" max="6435" width="11.28515625" customWidth="1"/>
    <col min="6436" max="6436" width="9.85546875" customWidth="1"/>
    <col min="6437" max="6437" width="11.140625" customWidth="1"/>
    <col min="6438" max="6438" width="9.7109375" customWidth="1"/>
    <col min="6439" max="6439" width="10.7109375" customWidth="1"/>
    <col min="6440" max="6440" width="28.5703125" customWidth="1"/>
    <col min="6647" max="6647" width="11.140625" customWidth="1"/>
    <col min="6648" max="6648" width="33.140625" customWidth="1"/>
    <col min="6649" max="6649" width="9.42578125" customWidth="1"/>
    <col min="6650" max="6650" width="26.85546875" customWidth="1"/>
    <col min="6651" max="6651" width="74.42578125" customWidth="1"/>
    <col min="6652" max="6652" width="10" customWidth="1"/>
    <col min="6653" max="6653" width="13.140625" customWidth="1"/>
    <col min="6654" max="6654" width="12.5703125" customWidth="1"/>
    <col min="6655" max="6655" width="12.28515625" customWidth="1"/>
    <col min="6656" max="6656" width="11" customWidth="1"/>
    <col min="6657" max="6657" width="9.85546875" customWidth="1"/>
    <col min="6658" max="6658" width="11.28515625" customWidth="1"/>
    <col min="6659" max="6659" width="12.140625" customWidth="1"/>
    <col min="6660" max="6660" width="11.42578125" customWidth="1"/>
    <col min="6661" max="6661" width="9.42578125" customWidth="1"/>
    <col min="6662" max="6663" width="10" customWidth="1"/>
    <col min="6664" max="6664" width="11.42578125" customWidth="1"/>
    <col min="6665" max="6665" width="11.140625" customWidth="1"/>
    <col min="6666" max="6666" width="10" customWidth="1"/>
    <col min="6667" max="6667" width="11.5703125" customWidth="1"/>
    <col min="6668" max="6668" width="10.42578125" bestFit="1" customWidth="1"/>
    <col min="6669" max="6669" width="10" customWidth="1"/>
    <col min="6670" max="6670" width="9.85546875" customWidth="1"/>
    <col min="6671" max="6671" width="11" customWidth="1"/>
    <col min="6672" max="6672" width="10.42578125" bestFit="1" customWidth="1"/>
    <col min="6673" max="6673" width="9.85546875" customWidth="1"/>
    <col min="6674" max="6674" width="10.42578125" bestFit="1" customWidth="1"/>
    <col min="6675" max="6675" width="9.7109375" customWidth="1"/>
    <col min="6676" max="6676" width="9.5703125" customWidth="1"/>
    <col min="6677" max="6677" width="9.85546875" customWidth="1"/>
    <col min="6678" max="6678" width="10.28515625" customWidth="1"/>
    <col min="6679" max="6679" width="9.42578125" customWidth="1"/>
    <col min="6680" max="6682" width="10" customWidth="1"/>
    <col min="6683" max="6683" width="10.42578125" bestFit="1" customWidth="1"/>
    <col min="6684" max="6684" width="11.85546875" customWidth="1"/>
    <col min="6685" max="6685" width="10.28515625" customWidth="1"/>
    <col min="6686" max="6686" width="10" customWidth="1"/>
    <col min="6687" max="6687" width="10.7109375" customWidth="1"/>
    <col min="6688" max="6688" width="10" customWidth="1"/>
    <col min="6689" max="6689" width="9.42578125" customWidth="1"/>
    <col min="6690" max="6690" width="10.42578125" bestFit="1" customWidth="1"/>
    <col min="6691" max="6691" width="11.28515625" customWidth="1"/>
    <col min="6692" max="6692" width="9.85546875" customWidth="1"/>
    <col min="6693" max="6693" width="11.140625" customWidth="1"/>
    <col min="6694" max="6694" width="9.7109375" customWidth="1"/>
    <col min="6695" max="6695" width="10.7109375" customWidth="1"/>
    <col min="6696" max="6696" width="28.5703125" customWidth="1"/>
    <col min="6903" max="6903" width="11.140625" customWidth="1"/>
    <col min="6904" max="6904" width="33.140625" customWidth="1"/>
    <col min="6905" max="6905" width="9.42578125" customWidth="1"/>
    <col min="6906" max="6906" width="26.85546875" customWidth="1"/>
    <col min="6907" max="6907" width="74.42578125" customWidth="1"/>
    <col min="6908" max="6908" width="10" customWidth="1"/>
    <col min="6909" max="6909" width="13.140625" customWidth="1"/>
    <col min="6910" max="6910" width="12.5703125" customWidth="1"/>
    <col min="6911" max="6911" width="12.28515625" customWidth="1"/>
    <col min="6912" max="6912" width="11" customWidth="1"/>
    <col min="6913" max="6913" width="9.85546875" customWidth="1"/>
    <col min="6914" max="6914" width="11.28515625" customWidth="1"/>
    <col min="6915" max="6915" width="12.140625" customWidth="1"/>
    <col min="6916" max="6916" width="11.42578125" customWidth="1"/>
    <col min="6917" max="6917" width="9.42578125" customWidth="1"/>
    <col min="6918" max="6919" width="10" customWidth="1"/>
    <col min="6920" max="6920" width="11.42578125" customWidth="1"/>
    <col min="6921" max="6921" width="11.140625" customWidth="1"/>
    <col min="6922" max="6922" width="10" customWidth="1"/>
    <col min="6923" max="6923" width="11.5703125" customWidth="1"/>
    <col min="6924" max="6924" width="10.42578125" bestFit="1" customWidth="1"/>
    <col min="6925" max="6925" width="10" customWidth="1"/>
    <col min="6926" max="6926" width="9.85546875" customWidth="1"/>
    <col min="6927" max="6927" width="11" customWidth="1"/>
    <col min="6928" max="6928" width="10.42578125" bestFit="1" customWidth="1"/>
    <col min="6929" max="6929" width="9.85546875" customWidth="1"/>
    <col min="6930" max="6930" width="10.42578125" bestFit="1" customWidth="1"/>
    <col min="6931" max="6931" width="9.7109375" customWidth="1"/>
    <col min="6932" max="6932" width="9.5703125" customWidth="1"/>
    <col min="6933" max="6933" width="9.85546875" customWidth="1"/>
    <col min="6934" max="6934" width="10.28515625" customWidth="1"/>
    <col min="6935" max="6935" width="9.42578125" customWidth="1"/>
    <col min="6936" max="6938" width="10" customWidth="1"/>
    <col min="6939" max="6939" width="10.42578125" bestFit="1" customWidth="1"/>
    <col min="6940" max="6940" width="11.85546875" customWidth="1"/>
    <col min="6941" max="6941" width="10.28515625" customWidth="1"/>
    <col min="6942" max="6942" width="10" customWidth="1"/>
    <col min="6943" max="6943" width="10.7109375" customWidth="1"/>
    <col min="6944" max="6944" width="10" customWidth="1"/>
    <col min="6945" max="6945" width="9.42578125" customWidth="1"/>
    <col min="6946" max="6946" width="10.42578125" bestFit="1" customWidth="1"/>
    <col min="6947" max="6947" width="11.28515625" customWidth="1"/>
    <col min="6948" max="6948" width="9.85546875" customWidth="1"/>
    <col min="6949" max="6949" width="11.140625" customWidth="1"/>
    <col min="6950" max="6950" width="9.7109375" customWidth="1"/>
    <col min="6951" max="6951" width="10.7109375" customWidth="1"/>
    <col min="6952" max="6952" width="28.5703125" customWidth="1"/>
    <col min="7159" max="7159" width="11.140625" customWidth="1"/>
    <col min="7160" max="7160" width="33.140625" customWidth="1"/>
    <col min="7161" max="7161" width="9.42578125" customWidth="1"/>
    <col min="7162" max="7162" width="26.85546875" customWidth="1"/>
    <col min="7163" max="7163" width="74.42578125" customWidth="1"/>
    <col min="7164" max="7164" width="10" customWidth="1"/>
    <col min="7165" max="7165" width="13.140625" customWidth="1"/>
    <col min="7166" max="7166" width="12.5703125" customWidth="1"/>
    <col min="7167" max="7167" width="12.28515625" customWidth="1"/>
    <col min="7168" max="7168" width="11" customWidth="1"/>
    <col min="7169" max="7169" width="9.85546875" customWidth="1"/>
    <col min="7170" max="7170" width="11.28515625" customWidth="1"/>
    <col min="7171" max="7171" width="12.140625" customWidth="1"/>
    <col min="7172" max="7172" width="11.42578125" customWidth="1"/>
    <col min="7173" max="7173" width="9.42578125" customWidth="1"/>
    <col min="7174" max="7175" width="10" customWidth="1"/>
    <col min="7176" max="7176" width="11.42578125" customWidth="1"/>
    <col min="7177" max="7177" width="11.140625" customWidth="1"/>
    <col min="7178" max="7178" width="10" customWidth="1"/>
    <col min="7179" max="7179" width="11.5703125" customWidth="1"/>
    <col min="7180" max="7180" width="10.42578125" bestFit="1" customWidth="1"/>
    <col min="7181" max="7181" width="10" customWidth="1"/>
    <col min="7182" max="7182" width="9.85546875" customWidth="1"/>
    <col min="7183" max="7183" width="11" customWidth="1"/>
    <col min="7184" max="7184" width="10.42578125" bestFit="1" customWidth="1"/>
    <col min="7185" max="7185" width="9.85546875" customWidth="1"/>
    <col min="7186" max="7186" width="10.42578125" bestFit="1" customWidth="1"/>
    <col min="7187" max="7187" width="9.7109375" customWidth="1"/>
    <col min="7188" max="7188" width="9.5703125" customWidth="1"/>
    <col min="7189" max="7189" width="9.85546875" customWidth="1"/>
    <col min="7190" max="7190" width="10.28515625" customWidth="1"/>
    <col min="7191" max="7191" width="9.42578125" customWidth="1"/>
    <col min="7192" max="7194" width="10" customWidth="1"/>
    <col min="7195" max="7195" width="10.42578125" bestFit="1" customWidth="1"/>
    <col min="7196" max="7196" width="11.85546875" customWidth="1"/>
    <col min="7197" max="7197" width="10.28515625" customWidth="1"/>
    <col min="7198" max="7198" width="10" customWidth="1"/>
    <col min="7199" max="7199" width="10.7109375" customWidth="1"/>
    <col min="7200" max="7200" width="10" customWidth="1"/>
    <col min="7201" max="7201" width="9.42578125" customWidth="1"/>
    <col min="7202" max="7202" width="10.42578125" bestFit="1" customWidth="1"/>
    <col min="7203" max="7203" width="11.28515625" customWidth="1"/>
    <col min="7204" max="7204" width="9.85546875" customWidth="1"/>
    <col min="7205" max="7205" width="11.140625" customWidth="1"/>
    <col min="7206" max="7206" width="9.7109375" customWidth="1"/>
    <col min="7207" max="7207" width="10.7109375" customWidth="1"/>
    <col min="7208" max="7208" width="28.5703125" customWidth="1"/>
    <col min="7415" max="7415" width="11.140625" customWidth="1"/>
    <col min="7416" max="7416" width="33.140625" customWidth="1"/>
    <col min="7417" max="7417" width="9.42578125" customWidth="1"/>
    <col min="7418" max="7418" width="26.85546875" customWidth="1"/>
    <col min="7419" max="7419" width="74.42578125" customWidth="1"/>
    <col min="7420" max="7420" width="10" customWidth="1"/>
    <col min="7421" max="7421" width="13.140625" customWidth="1"/>
    <col min="7422" max="7422" width="12.5703125" customWidth="1"/>
    <col min="7423" max="7423" width="12.28515625" customWidth="1"/>
    <col min="7424" max="7424" width="11" customWidth="1"/>
    <col min="7425" max="7425" width="9.85546875" customWidth="1"/>
    <col min="7426" max="7426" width="11.28515625" customWidth="1"/>
    <col min="7427" max="7427" width="12.140625" customWidth="1"/>
    <col min="7428" max="7428" width="11.42578125" customWidth="1"/>
    <col min="7429" max="7429" width="9.42578125" customWidth="1"/>
    <col min="7430" max="7431" width="10" customWidth="1"/>
    <col min="7432" max="7432" width="11.42578125" customWidth="1"/>
    <col min="7433" max="7433" width="11.140625" customWidth="1"/>
    <col min="7434" max="7434" width="10" customWidth="1"/>
    <col min="7435" max="7435" width="11.5703125" customWidth="1"/>
    <col min="7436" max="7436" width="10.42578125" bestFit="1" customWidth="1"/>
    <col min="7437" max="7437" width="10" customWidth="1"/>
    <col min="7438" max="7438" width="9.85546875" customWidth="1"/>
    <col min="7439" max="7439" width="11" customWidth="1"/>
    <col min="7440" max="7440" width="10.42578125" bestFit="1" customWidth="1"/>
    <col min="7441" max="7441" width="9.85546875" customWidth="1"/>
    <col min="7442" max="7442" width="10.42578125" bestFit="1" customWidth="1"/>
    <col min="7443" max="7443" width="9.7109375" customWidth="1"/>
    <col min="7444" max="7444" width="9.5703125" customWidth="1"/>
    <col min="7445" max="7445" width="9.85546875" customWidth="1"/>
    <col min="7446" max="7446" width="10.28515625" customWidth="1"/>
    <col min="7447" max="7447" width="9.42578125" customWidth="1"/>
    <col min="7448" max="7450" width="10" customWidth="1"/>
    <col min="7451" max="7451" width="10.42578125" bestFit="1" customWidth="1"/>
    <col min="7452" max="7452" width="11.85546875" customWidth="1"/>
    <col min="7453" max="7453" width="10.28515625" customWidth="1"/>
    <col min="7454" max="7454" width="10" customWidth="1"/>
    <col min="7455" max="7455" width="10.7109375" customWidth="1"/>
    <col min="7456" max="7456" width="10" customWidth="1"/>
    <col min="7457" max="7457" width="9.42578125" customWidth="1"/>
    <col min="7458" max="7458" width="10.42578125" bestFit="1" customWidth="1"/>
    <col min="7459" max="7459" width="11.28515625" customWidth="1"/>
    <col min="7460" max="7460" width="9.85546875" customWidth="1"/>
    <col min="7461" max="7461" width="11.140625" customWidth="1"/>
    <col min="7462" max="7462" width="9.7109375" customWidth="1"/>
    <col min="7463" max="7463" width="10.7109375" customWidth="1"/>
    <col min="7464" max="7464" width="28.5703125" customWidth="1"/>
    <col min="7671" max="7671" width="11.140625" customWidth="1"/>
    <col min="7672" max="7672" width="33.140625" customWidth="1"/>
    <col min="7673" max="7673" width="9.42578125" customWidth="1"/>
    <col min="7674" max="7674" width="26.85546875" customWidth="1"/>
    <col min="7675" max="7675" width="74.42578125" customWidth="1"/>
    <col min="7676" max="7676" width="10" customWidth="1"/>
    <col min="7677" max="7677" width="13.140625" customWidth="1"/>
    <col min="7678" max="7678" width="12.5703125" customWidth="1"/>
    <col min="7679" max="7679" width="12.28515625" customWidth="1"/>
    <col min="7680" max="7680" width="11" customWidth="1"/>
    <col min="7681" max="7681" width="9.85546875" customWidth="1"/>
    <col min="7682" max="7682" width="11.28515625" customWidth="1"/>
    <col min="7683" max="7683" width="12.140625" customWidth="1"/>
    <col min="7684" max="7684" width="11.42578125" customWidth="1"/>
    <col min="7685" max="7685" width="9.42578125" customWidth="1"/>
    <col min="7686" max="7687" width="10" customWidth="1"/>
    <col min="7688" max="7688" width="11.42578125" customWidth="1"/>
    <col min="7689" max="7689" width="11.140625" customWidth="1"/>
    <col min="7690" max="7690" width="10" customWidth="1"/>
    <col min="7691" max="7691" width="11.5703125" customWidth="1"/>
    <col min="7692" max="7692" width="10.42578125" bestFit="1" customWidth="1"/>
    <col min="7693" max="7693" width="10" customWidth="1"/>
    <col min="7694" max="7694" width="9.85546875" customWidth="1"/>
    <col min="7695" max="7695" width="11" customWidth="1"/>
    <col min="7696" max="7696" width="10.42578125" bestFit="1" customWidth="1"/>
    <col min="7697" max="7697" width="9.85546875" customWidth="1"/>
    <col min="7698" max="7698" width="10.42578125" bestFit="1" customWidth="1"/>
    <col min="7699" max="7699" width="9.7109375" customWidth="1"/>
    <col min="7700" max="7700" width="9.5703125" customWidth="1"/>
    <col min="7701" max="7701" width="9.85546875" customWidth="1"/>
    <col min="7702" max="7702" width="10.28515625" customWidth="1"/>
    <col min="7703" max="7703" width="9.42578125" customWidth="1"/>
    <col min="7704" max="7706" width="10" customWidth="1"/>
    <col min="7707" max="7707" width="10.42578125" bestFit="1" customWidth="1"/>
    <col min="7708" max="7708" width="11.85546875" customWidth="1"/>
    <col min="7709" max="7709" width="10.28515625" customWidth="1"/>
    <col min="7710" max="7710" width="10" customWidth="1"/>
    <col min="7711" max="7711" width="10.7109375" customWidth="1"/>
    <col min="7712" max="7712" width="10" customWidth="1"/>
    <col min="7713" max="7713" width="9.42578125" customWidth="1"/>
    <col min="7714" max="7714" width="10.42578125" bestFit="1" customWidth="1"/>
    <col min="7715" max="7715" width="11.28515625" customWidth="1"/>
    <col min="7716" max="7716" width="9.85546875" customWidth="1"/>
    <col min="7717" max="7717" width="11.140625" customWidth="1"/>
    <col min="7718" max="7718" width="9.7109375" customWidth="1"/>
    <col min="7719" max="7719" width="10.7109375" customWidth="1"/>
    <col min="7720" max="7720" width="28.5703125" customWidth="1"/>
    <col min="7927" max="7927" width="11.140625" customWidth="1"/>
    <col min="7928" max="7928" width="33.140625" customWidth="1"/>
    <col min="7929" max="7929" width="9.42578125" customWidth="1"/>
    <col min="7930" max="7930" width="26.85546875" customWidth="1"/>
    <col min="7931" max="7931" width="74.42578125" customWidth="1"/>
    <col min="7932" max="7932" width="10" customWidth="1"/>
    <col min="7933" max="7933" width="13.140625" customWidth="1"/>
    <col min="7934" max="7934" width="12.5703125" customWidth="1"/>
    <col min="7935" max="7935" width="12.28515625" customWidth="1"/>
    <col min="7936" max="7936" width="11" customWidth="1"/>
    <col min="7937" max="7937" width="9.85546875" customWidth="1"/>
    <col min="7938" max="7938" width="11.28515625" customWidth="1"/>
    <col min="7939" max="7939" width="12.140625" customWidth="1"/>
    <col min="7940" max="7940" width="11.42578125" customWidth="1"/>
    <col min="7941" max="7941" width="9.42578125" customWidth="1"/>
    <col min="7942" max="7943" width="10" customWidth="1"/>
    <col min="7944" max="7944" width="11.42578125" customWidth="1"/>
    <col min="7945" max="7945" width="11.140625" customWidth="1"/>
    <col min="7946" max="7946" width="10" customWidth="1"/>
    <col min="7947" max="7947" width="11.5703125" customWidth="1"/>
    <col min="7948" max="7948" width="10.42578125" bestFit="1" customWidth="1"/>
    <col min="7949" max="7949" width="10" customWidth="1"/>
    <col min="7950" max="7950" width="9.85546875" customWidth="1"/>
    <col min="7951" max="7951" width="11" customWidth="1"/>
    <col min="7952" max="7952" width="10.42578125" bestFit="1" customWidth="1"/>
    <col min="7953" max="7953" width="9.85546875" customWidth="1"/>
    <col min="7954" max="7954" width="10.42578125" bestFit="1" customWidth="1"/>
    <col min="7955" max="7955" width="9.7109375" customWidth="1"/>
    <col min="7956" max="7956" width="9.5703125" customWidth="1"/>
    <col min="7957" max="7957" width="9.85546875" customWidth="1"/>
    <col min="7958" max="7958" width="10.28515625" customWidth="1"/>
    <col min="7959" max="7959" width="9.42578125" customWidth="1"/>
    <col min="7960" max="7962" width="10" customWidth="1"/>
    <col min="7963" max="7963" width="10.42578125" bestFit="1" customWidth="1"/>
    <col min="7964" max="7964" width="11.85546875" customWidth="1"/>
    <col min="7965" max="7965" width="10.28515625" customWidth="1"/>
    <col min="7966" max="7966" width="10" customWidth="1"/>
    <col min="7967" max="7967" width="10.7109375" customWidth="1"/>
    <col min="7968" max="7968" width="10" customWidth="1"/>
    <col min="7969" max="7969" width="9.42578125" customWidth="1"/>
    <col min="7970" max="7970" width="10.42578125" bestFit="1" customWidth="1"/>
    <col min="7971" max="7971" width="11.28515625" customWidth="1"/>
    <col min="7972" max="7972" width="9.85546875" customWidth="1"/>
    <col min="7973" max="7973" width="11.140625" customWidth="1"/>
    <col min="7974" max="7974" width="9.7109375" customWidth="1"/>
    <col min="7975" max="7975" width="10.7109375" customWidth="1"/>
    <col min="7976" max="7976" width="28.5703125" customWidth="1"/>
    <col min="8183" max="8183" width="11.140625" customWidth="1"/>
    <col min="8184" max="8184" width="33.140625" customWidth="1"/>
    <col min="8185" max="8185" width="9.42578125" customWidth="1"/>
    <col min="8186" max="8186" width="26.85546875" customWidth="1"/>
    <col min="8187" max="8187" width="74.42578125" customWidth="1"/>
    <col min="8188" max="8188" width="10" customWidth="1"/>
    <col min="8189" max="8189" width="13.140625" customWidth="1"/>
    <col min="8190" max="8190" width="12.5703125" customWidth="1"/>
    <col min="8191" max="8191" width="12.28515625" customWidth="1"/>
    <col min="8192" max="8192" width="11" customWidth="1"/>
    <col min="8193" max="8193" width="9.85546875" customWidth="1"/>
    <col min="8194" max="8194" width="11.28515625" customWidth="1"/>
    <col min="8195" max="8195" width="12.140625" customWidth="1"/>
    <col min="8196" max="8196" width="11.42578125" customWidth="1"/>
    <col min="8197" max="8197" width="9.42578125" customWidth="1"/>
    <col min="8198" max="8199" width="10" customWidth="1"/>
    <col min="8200" max="8200" width="11.42578125" customWidth="1"/>
    <col min="8201" max="8201" width="11.140625" customWidth="1"/>
    <col min="8202" max="8202" width="10" customWidth="1"/>
    <col min="8203" max="8203" width="11.5703125" customWidth="1"/>
    <col min="8204" max="8204" width="10.42578125" bestFit="1" customWidth="1"/>
    <col min="8205" max="8205" width="10" customWidth="1"/>
    <col min="8206" max="8206" width="9.85546875" customWidth="1"/>
    <col min="8207" max="8207" width="11" customWidth="1"/>
    <col min="8208" max="8208" width="10.42578125" bestFit="1" customWidth="1"/>
    <col min="8209" max="8209" width="9.85546875" customWidth="1"/>
    <col min="8210" max="8210" width="10.42578125" bestFit="1" customWidth="1"/>
    <col min="8211" max="8211" width="9.7109375" customWidth="1"/>
    <col min="8212" max="8212" width="9.5703125" customWidth="1"/>
    <col min="8213" max="8213" width="9.85546875" customWidth="1"/>
    <col min="8214" max="8214" width="10.28515625" customWidth="1"/>
    <col min="8215" max="8215" width="9.42578125" customWidth="1"/>
    <col min="8216" max="8218" width="10" customWidth="1"/>
    <col min="8219" max="8219" width="10.42578125" bestFit="1" customWidth="1"/>
    <col min="8220" max="8220" width="11.85546875" customWidth="1"/>
    <col min="8221" max="8221" width="10.28515625" customWidth="1"/>
    <col min="8222" max="8222" width="10" customWidth="1"/>
    <col min="8223" max="8223" width="10.7109375" customWidth="1"/>
    <col min="8224" max="8224" width="10" customWidth="1"/>
    <col min="8225" max="8225" width="9.42578125" customWidth="1"/>
    <col min="8226" max="8226" width="10.42578125" bestFit="1" customWidth="1"/>
    <col min="8227" max="8227" width="11.28515625" customWidth="1"/>
    <col min="8228" max="8228" width="9.85546875" customWidth="1"/>
    <col min="8229" max="8229" width="11.140625" customWidth="1"/>
    <col min="8230" max="8230" width="9.7109375" customWidth="1"/>
    <col min="8231" max="8231" width="10.7109375" customWidth="1"/>
    <col min="8232" max="8232" width="28.5703125" customWidth="1"/>
    <col min="8439" max="8439" width="11.140625" customWidth="1"/>
    <col min="8440" max="8440" width="33.140625" customWidth="1"/>
    <col min="8441" max="8441" width="9.42578125" customWidth="1"/>
    <col min="8442" max="8442" width="26.85546875" customWidth="1"/>
    <col min="8443" max="8443" width="74.42578125" customWidth="1"/>
    <col min="8444" max="8444" width="10" customWidth="1"/>
    <col min="8445" max="8445" width="13.140625" customWidth="1"/>
    <col min="8446" max="8446" width="12.5703125" customWidth="1"/>
    <col min="8447" max="8447" width="12.28515625" customWidth="1"/>
    <col min="8448" max="8448" width="11" customWidth="1"/>
    <col min="8449" max="8449" width="9.85546875" customWidth="1"/>
    <col min="8450" max="8450" width="11.28515625" customWidth="1"/>
    <col min="8451" max="8451" width="12.140625" customWidth="1"/>
    <col min="8452" max="8452" width="11.42578125" customWidth="1"/>
    <col min="8453" max="8453" width="9.42578125" customWidth="1"/>
    <col min="8454" max="8455" width="10" customWidth="1"/>
    <col min="8456" max="8456" width="11.42578125" customWidth="1"/>
    <col min="8457" max="8457" width="11.140625" customWidth="1"/>
    <col min="8458" max="8458" width="10" customWidth="1"/>
    <col min="8459" max="8459" width="11.5703125" customWidth="1"/>
    <col min="8460" max="8460" width="10.42578125" bestFit="1" customWidth="1"/>
    <col min="8461" max="8461" width="10" customWidth="1"/>
    <col min="8462" max="8462" width="9.85546875" customWidth="1"/>
    <col min="8463" max="8463" width="11" customWidth="1"/>
    <col min="8464" max="8464" width="10.42578125" bestFit="1" customWidth="1"/>
    <col min="8465" max="8465" width="9.85546875" customWidth="1"/>
    <col min="8466" max="8466" width="10.42578125" bestFit="1" customWidth="1"/>
    <col min="8467" max="8467" width="9.7109375" customWidth="1"/>
    <col min="8468" max="8468" width="9.5703125" customWidth="1"/>
    <col min="8469" max="8469" width="9.85546875" customWidth="1"/>
    <col min="8470" max="8470" width="10.28515625" customWidth="1"/>
    <col min="8471" max="8471" width="9.42578125" customWidth="1"/>
    <col min="8472" max="8474" width="10" customWidth="1"/>
    <col min="8475" max="8475" width="10.42578125" bestFit="1" customWidth="1"/>
    <col min="8476" max="8476" width="11.85546875" customWidth="1"/>
    <col min="8477" max="8477" width="10.28515625" customWidth="1"/>
    <col min="8478" max="8478" width="10" customWidth="1"/>
    <col min="8479" max="8479" width="10.7109375" customWidth="1"/>
    <col min="8480" max="8480" width="10" customWidth="1"/>
    <col min="8481" max="8481" width="9.42578125" customWidth="1"/>
    <col min="8482" max="8482" width="10.42578125" bestFit="1" customWidth="1"/>
    <col min="8483" max="8483" width="11.28515625" customWidth="1"/>
    <col min="8484" max="8484" width="9.85546875" customWidth="1"/>
    <col min="8485" max="8485" width="11.140625" customWidth="1"/>
    <col min="8486" max="8486" width="9.7109375" customWidth="1"/>
    <col min="8487" max="8487" width="10.7109375" customWidth="1"/>
    <col min="8488" max="8488" width="28.5703125" customWidth="1"/>
    <col min="8695" max="8695" width="11.140625" customWidth="1"/>
    <col min="8696" max="8696" width="33.140625" customWidth="1"/>
    <col min="8697" max="8697" width="9.42578125" customWidth="1"/>
    <col min="8698" max="8698" width="26.85546875" customWidth="1"/>
    <col min="8699" max="8699" width="74.42578125" customWidth="1"/>
    <col min="8700" max="8700" width="10" customWidth="1"/>
    <col min="8701" max="8701" width="13.140625" customWidth="1"/>
    <col min="8702" max="8702" width="12.5703125" customWidth="1"/>
    <col min="8703" max="8703" width="12.28515625" customWidth="1"/>
    <col min="8704" max="8704" width="11" customWidth="1"/>
    <col min="8705" max="8705" width="9.85546875" customWidth="1"/>
    <col min="8706" max="8706" width="11.28515625" customWidth="1"/>
    <col min="8707" max="8707" width="12.140625" customWidth="1"/>
    <col min="8708" max="8708" width="11.42578125" customWidth="1"/>
    <col min="8709" max="8709" width="9.42578125" customWidth="1"/>
    <col min="8710" max="8711" width="10" customWidth="1"/>
    <col min="8712" max="8712" width="11.42578125" customWidth="1"/>
    <col min="8713" max="8713" width="11.140625" customWidth="1"/>
    <col min="8714" max="8714" width="10" customWidth="1"/>
    <col min="8715" max="8715" width="11.5703125" customWidth="1"/>
    <col min="8716" max="8716" width="10.42578125" bestFit="1" customWidth="1"/>
    <col min="8717" max="8717" width="10" customWidth="1"/>
    <col min="8718" max="8718" width="9.85546875" customWidth="1"/>
    <col min="8719" max="8719" width="11" customWidth="1"/>
    <col min="8720" max="8720" width="10.42578125" bestFit="1" customWidth="1"/>
    <col min="8721" max="8721" width="9.85546875" customWidth="1"/>
    <col min="8722" max="8722" width="10.42578125" bestFit="1" customWidth="1"/>
    <col min="8723" max="8723" width="9.7109375" customWidth="1"/>
    <col min="8724" max="8724" width="9.5703125" customWidth="1"/>
    <col min="8725" max="8725" width="9.85546875" customWidth="1"/>
    <col min="8726" max="8726" width="10.28515625" customWidth="1"/>
    <col min="8727" max="8727" width="9.42578125" customWidth="1"/>
    <col min="8728" max="8730" width="10" customWidth="1"/>
    <col min="8731" max="8731" width="10.42578125" bestFit="1" customWidth="1"/>
    <col min="8732" max="8732" width="11.85546875" customWidth="1"/>
    <col min="8733" max="8733" width="10.28515625" customWidth="1"/>
    <col min="8734" max="8734" width="10" customWidth="1"/>
    <col min="8735" max="8735" width="10.7109375" customWidth="1"/>
    <col min="8736" max="8736" width="10" customWidth="1"/>
    <col min="8737" max="8737" width="9.42578125" customWidth="1"/>
    <col min="8738" max="8738" width="10.42578125" bestFit="1" customWidth="1"/>
    <col min="8739" max="8739" width="11.28515625" customWidth="1"/>
    <col min="8740" max="8740" width="9.85546875" customWidth="1"/>
    <col min="8741" max="8741" width="11.140625" customWidth="1"/>
    <col min="8742" max="8742" width="9.7109375" customWidth="1"/>
    <col min="8743" max="8743" width="10.7109375" customWidth="1"/>
    <col min="8744" max="8744" width="28.5703125" customWidth="1"/>
    <col min="8951" max="8951" width="11.140625" customWidth="1"/>
    <col min="8952" max="8952" width="33.140625" customWidth="1"/>
    <col min="8953" max="8953" width="9.42578125" customWidth="1"/>
    <col min="8954" max="8954" width="26.85546875" customWidth="1"/>
    <col min="8955" max="8955" width="74.42578125" customWidth="1"/>
    <col min="8956" max="8956" width="10" customWidth="1"/>
    <col min="8957" max="8957" width="13.140625" customWidth="1"/>
    <col min="8958" max="8958" width="12.5703125" customWidth="1"/>
    <col min="8959" max="8959" width="12.28515625" customWidth="1"/>
    <col min="8960" max="8960" width="11" customWidth="1"/>
    <col min="8961" max="8961" width="9.85546875" customWidth="1"/>
    <col min="8962" max="8962" width="11.28515625" customWidth="1"/>
    <col min="8963" max="8963" width="12.140625" customWidth="1"/>
    <col min="8964" max="8964" width="11.42578125" customWidth="1"/>
    <col min="8965" max="8965" width="9.42578125" customWidth="1"/>
    <col min="8966" max="8967" width="10" customWidth="1"/>
    <col min="8968" max="8968" width="11.42578125" customWidth="1"/>
    <col min="8969" max="8969" width="11.140625" customWidth="1"/>
    <col min="8970" max="8970" width="10" customWidth="1"/>
    <col min="8971" max="8971" width="11.5703125" customWidth="1"/>
    <col min="8972" max="8972" width="10.42578125" bestFit="1" customWidth="1"/>
    <col min="8973" max="8973" width="10" customWidth="1"/>
    <col min="8974" max="8974" width="9.85546875" customWidth="1"/>
    <col min="8975" max="8975" width="11" customWidth="1"/>
    <col min="8976" max="8976" width="10.42578125" bestFit="1" customWidth="1"/>
    <col min="8977" max="8977" width="9.85546875" customWidth="1"/>
    <col min="8978" max="8978" width="10.42578125" bestFit="1" customWidth="1"/>
    <col min="8979" max="8979" width="9.7109375" customWidth="1"/>
    <col min="8980" max="8980" width="9.5703125" customWidth="1"/>
    <col min="8981" max="8981" width="9.85546875" customWidth="1"/>
    <col min="8982" max="8982" width="10.28515625" customWidth="1"/>
    <col min="8983" max="8983" width="9.42578125" customWidth="1"/>
    <col min="8984" max="8986" width="10" customWidth="1"/>
    <col min="8987" max="8987" width="10.42578125" bestFit="1" customWidth="1"/>
    <col min="8988" max="8988" width="11.85546875" customWidth="1"/>
    <col min="8989" max="8989" width="10.28515625" customWidth="1"/>
    <col min="8990" max="8990" width="10" customWidth="1"/>
    <col min="8991" max="8991" width="10.7109375" customWidth="1"/>
    <col min="8992" max="8992" width="10" customWidth="1"/>
    <col min="8993" max="8993" width="9.42578125" customWidth="1"/>
    <col min="8994" max="8994" width="10.42578125" bestFit="1" customWidth="1"/>
    <col min="8995" max="8995" width="11.28515625" customWidth="1"/>
    <col min="8996" max="8996" width="9.85546875" customWidth="1"/>
    <col min="8997" max="8997" width="11.140625" customWidth="1"/>
    <col min="8998" max="8998" width="9.7109375" customWidth="1"/>
    <col min="8999" max="8999" width="10.7109375" customWidth="1"/>
    <col min="9000" max="9000" width="28.5703125" customWidth="1"/>
    <col min="9207" max="9207" width="11.140625" customWidth="1"/>
    <col min="9208" max="9208" width="33.140625" customWidth="1"/>
    <col min="9209" max="9209" width="9.42578125" customWidth="1"/>
    <col min="9210" max="9210" width="26.85546875" customWidth="1"/>
    <col min="9211" max="9211" width="74.42578125" customWidth="1"/>
    <col min="9212" max="9212" width="10" customWidth="1"/>
    <col min="9213" max="9213" width="13.140625" customWidth="1"/>
    <col min="9214" max="9214" width="12.5703125" customWidth="1"/>
    <col min="9215" max="9215" width="12.28515625" customWidth="1"/>
    <col min="9216" max="9216" width="11" customWidth="1"/>
    <col min="9217" max="9217" width="9.85546875" customWidth="1"/>
    <col min="9218" max="9218" width="11.28515625" customWidth="1"/>
    <col min="9219" max="9219" width="12.140625" customWidth="1"/>
    <col min="9220" max="9220" width="11.42578125" customWidth="1"/>
    <col min="9221" max="9221" width="9.42578125" customWidth="1"/>
    <col min="9222" max="9223" width="10" customWidth="1"/>
    <col min="9224" max="9224" width="11.42578125" customWidth="1"/>
    <col min="9225" max="9225" width="11.140625" customWidth="1"/>
    <col min="9226" max="9226" width="10" customWidth="1"/>
    <col min="9227" max="9227" width="11.5703125" customWidth="1"/>
    <col min="9228" max="9228" width="10.42578125" bestFit="1" customWidth="1"/>
    <col min="9229" max="9229" width="10" customWidth="1"/>
    <col min="9230" max="9230" width="9.85546875" customWidth="1"/>
    <col min="9231" max="9231" width="11" customWidth="1"/>
    <col min="9232" max="9232" width="10.42578125" bestFit="1" customWidth="1"/>
    <col min="9233" max="9233" width="9.85546875" customWidth="1"/>
    <col min="9234" max="9234" width="10.42578125" bestFit="1" customWidth="1"/>
    <col min="9235" max="9235" width="9.7109375" customWidth="1"/>
    <col min="9236" max="9236" width="9.5703125" customWidth="1"/>
    <col min="9237" max="9237" width="9.85546875" customWidth="1"/>
    <col min="9238" max="9238" width="10.28515625" customWidth="1"/>
    <col min="9239" max="9239" width="9.42578125" customWidth="1"/>
    <col min="9240" max="9242" width="10" customWidth="1"/>
    <col min="9243" max="9243" width="10.42578125" bestFit="1" customWidth="1"/>
    <col min="9244" max="9244" width="11.85546875" customWidth="1"/>
    <col min="9245" max="9245" width="10.28515625" customWidth="1"/>
    <col min="9246" max="9246" width="10" customWidth="1"/>
    <col min="9247" max="9247" width="10.7109375" customWidth="1"/>
    <col min="9248" max="9248" width="10" customWidth="1"/>
    <col min="9249" max="9249" width="9.42578125" customWidth="1"/>
    <col min="9250" max="9250" width="10.42578125" bestFit="1" customWidth="1"/>
    <col min="9251" max="9251" width="11.28515625" customWidth="1"/>
    <col min="9252" max="9252" width="9.85546875" customWidth="1"/>
    <col min="9253" max="9253" width="11.140625" customWidth="1"/>
    <col min="9254" max="9254" width="9.7109375" customWidth="1"/>
    <col min="9255" max="9255" width="10.7109375" customWidth="1"/>
    <col min="9256" max="9256" width="28.5703125" customWidth="1"/>
    <col min="9463" max="9463" width="11.140625" customWidth="1"/>
    <col min="9464" max="9464" width="33.140625" customWidth="1"/>
    <col min="9465" max="9465" width="9.42578125" customWidth="1"/>
    <col min="9466" max="9466" width="26.85546875" customWidth="1"/>
    <col min="9467" max="9467" width="74.42578125" customWidth="1"/>
    <col min="9468" max="9468" width="10" customWidth="1"/>
    <col min="9469" max="9469" width="13.140625" customWidth="1"/>
    <col min="9470" max="9470" width="12.5703125" customWidth="1"/>
    <col min="9471" max="9471" width="12.28515625" customWidth="1"/>
    <col min="9472" max="9472" width="11" customWidth="1"/>
    <col min="9473" max="9473" width="9.85546875" customWidth="1"/>
    <col min="9474" max="9474" width="11.28515625" customWidth="1"/>
    <col min="9475" max="9475" width="12.140625" customWidth="1"/>
    <col min="9476" max="9476" width="11.42578125" customWidth="1"/>
    <col min="9477" max="9477" width="9.42578125" customWidth="1"/>
    <col min="9478" max="9479" width="10" customWidth="1"/>
    <col min="9480" max="9480" width="11.42578125" customWidth="1"/>
    <col min="9481" max="9481" width="11.140625" customWidth="1"/>
    <col min="9482" max="9482" width="10" customWidth="1"/>
    <col min="9483" max="9483" width="11.5703125" customWidth="1"/>
    <col min="9484" max="9484" width="10.42578125" bestFit="1" customWidth="1"/>
    <col min="9485" max="9485" width="10" customWidth="1"/>
    <col min="9486" max="9486" width="9.85546875" customWidth="1"/>
    <col min="9487" max="9487" width="11" customWidth="1"/>
    <col min="9488" max="9488" width="10.42578125" bestFit="1" customWidth="1"/>
    <col min="9489" max="9489" width="9.85546875" customWidth="1"/>
    <col min="9490" max="9490" width="10.42578125" bestFit="1" customWidth="1"/>
    <col min="9491" max="9491" width="9.7109375" customWidth="1"/>
    <col min="9492" max="9492" width="9.5703125" customWidth="1"/>
    <col min="9493" max="9493" width="9.85546875" customWidth="1"/>
    <col min="9494" max="9494" width="10.28515625" customWidth="1"/>
    <col min="9495" max="9495" width="9.42578125" customWidth="1"/>
    <col min="9496" max="9498" width="10" customWidth="1"/>
    <col min="9499" max="9499" width="10.42578125" bestFit="1" customWidth="1"/>
    <col min="9500" max="9500" width="11.85546875" customWidth="1"/>
    <col min="9501" max="9501" width="10.28515625" customWidth="1"/>
    <col min="9502" max="9502" width="10" customWidth="1"/>
    <col min="9503" max="9503" width="10.7109375" customWidth="1"/>
    <col min="9504" max="9504" width="10" customWidth="1"/>
    <col min="9505" max="9505" width="9.42578125" customWidth="1"/>
    <col min="9506" max="9506" width="10.42578125" bestFit="1" customWidth="1"/>
    <col min="9507" max="9507" width="11.28515625" customWidth="1"/>
    <col min="9508" max="9508" width="9.85546875" customWidth="1"/>
    <col min="9509" max="9509" width="11.140625" customWidth="1"/>
    <col min="9510" max="9510" width="9.7109375" customWidth="1"/>
    <col min="9511" max="9511" width="10.7109375" customWidth="1"/>
    <col min="9512" max="9512" width="28.5703125" customWidth="1"/>
    <col min="9719" max="9719" width="11.140625" customWidth="1"/>
    <col min="9720" max="9720" width="33.140625" customWidth="1"/>
    <col min="9721" max="9721" width="9.42578125" customWidth="1"/>
    <col min="9722" max="9722" width="26.85546875" customWidth="1"/>
    <col min="9723" max="9723" width="74.42578125" customWidth="1"/>
    <col min="9724" max="9724" width="10" customWidth="1"/>
    <col min="9725" max="9725" width="13.140625" customWidth="1"/>
    <col min="9726" max="9726" width="12.5703125" customWidth="1"/>
    <col min="9727" max="9727" width="12.28515625" customWidth="1"/>
    <col min="9728" max="9728" width="11" customWidth="1"/>
    <col min="9729" max="9729" width="9.85546875" customWidth="1"/>
    <col min="9730" max="9730" width="11.28515625" customWidth="1"/>
    <col min="9731" max="9731" width="12.140625" customWidth="1"/>
    <col min="9732" max="9732" width="11.42578125" customWidth="1"/>
    <col min="9733" max="9733" width="9.42578125" customWidth="1"/>
    <col min="9734" max="9735" width="10" customWidth="1"/>
    <col min="9736" max="9736" width="11.42578125" customWidth="1"/>
    <col min="9737" max="9737" width="11.140625" customWidth="1"/>
    <col min="9738" max="9738" width="10" customWidth="1"/>
    <col min="9739" max="9739" width="11.5703125" customWidth="1"/>
    <col min="9740" max="9740" width="10.42578125" bestFit="1" customWidth="1"/>
    <col min="9741" max="9741" width="10" customWidth="1"/>
    <col min="9742" max="9742" width="9.85546875" customWidth="1"/>
    <col min="9743" max="9743" width="11" customWidth="1"/>
    <col min="9744" max="9744" width="10.42578125" bestFit="1" customWidth="1"/>
    <col min="9745" max="9745" width="9.85546875" customWidth="1"/>
    <col min="9746" max="9746" width="10.42578125" bestFit="1" customWidth="1"/>
    <col min="9747" max="9747" width="9.7109375" customWidth="1"/>
    <col min="9748" max="9748" width="9.5703125" customWidth="1"/>
    <col min="9749" max="9749" width="9.85546875" customWidth="1"/>
    <col min="9750" max="9750" width="10.28515625" customWidth="1"/>
    <col min="9751" max="9751" width="9.42578125" customWidth="1"/>
    <col min="9752" max="9754" width="10" customWidth="1"/>
    <col min="9755" max="9755" width="10.42578125" bestFit="1" customWidth="1"/>
    <col min="9756" max="9756" width="11.85546875" customWidth="1"/>
    <col min="9757" max="9757" width="10.28515625" customWidth="1"/>
    <col min="9758" max="9758" width="10" customWidth="1"/>
    <col min="9759" max="9759" width="10.7109375" customWidth="1"/>
    <col min="9760" max="9760" width="10" customWidth="1"/>
    <col min="9761" max="9761" width="9.42578125" customWidth="1"/>
    <col min="9762" max="9762" width="10.42578125" bestFit="1" customWidth="1"/>
    <col min="9763" max="9763" width="11.28515625" customWidth="1"/>
    <col min="9764" max="9764" width="9.85546875" customWidth="1"/>
    <col min="9765" max="9765" width="11.140625" customWidth="1"/>
    <col min="9766" max="9766" width="9.7109375" customWidth="1"/>
    <col min="9767" max="9767" width="10.7109375" customWidth="1"/>
    <col min="9768" max="9768" width="28.5703125" customWidth="1"/>
    <col min="9975" max="9975" width="11.140625" customWidth="1"/>
    <col min="9976" max="9976" width="33.140625" customWidth="1"/>
    <col min="9977" max="9977" width="9.42578125" customWidth="1"/>
    <col min="9978" max="9978" width="26.85546875" customWidth="1"/>
    <col min="9979" max="9979" width="74.42578125" customWidth="1"/>
    <col min="9980" max="9980" width="10" customWidth="1"/>
    <col min="9981" max="9981" width="13.140625" customWidth="1"/>
    <col min="9982" max="9982" width="12.5703125" customWidth="1"/>
    <col min="9983" max="9983" width="12.28515625" customWidth="1"/>
    <col min="9984" max="9984" width="11" customWidth="1"/>
    <col min="9985" max="9985" width="9.85546875" customWidth="1"/>
    <col min="9986" max="9986" width="11.28515625" customWidth="1"/>
    <col min="9987" max="9987" width="12.140625" customWidth="1"/>
    <col min="9988" max="9988" width="11.42578125" customWidth="1"/>
    <col min="9989" max="9989" width="9.42578125" customWidth="1"/>
    <col min="9990" max="9991" width="10" customWidth="1"/>
    <col min="9992" max="9992" width="11.42578125" customWidth="1"/>
    <col min="9993" max="9993" width="11.140625" customWidth="1"/>
    <col min="9994" max="9994" width="10" customWidth="1"/>
    <col min="9995" max="9995" width="11.5703125" customWidth="1"/>
    <col min="9996" max="9996" width="10.42578125" bestFit="1" customWidth="1"/>
    <col min="9997" max="9997" width="10" customWidth="1"/>
    <col min="9998" max="9998" width="9.85546875" customWidth="1"/>
    <col min="9999" max="9999" width="11" customWidth="1"/>
    <col min="10000" max="10000" width="10.42578125" bestFit="1" customWidth="1"/>
    <col min="10001" max="10001" width="9.85546875" customWidth="1"/>
    <col min="10002" max="10002" width="10.42578125" bestFit="1" customWidth="1"/>
    <col min="10003" max="10003" width="9.7109375" customWidth="1"/>
    <col min="10004" max="10004" width="9.5703125" customWidth="1"/>
    <col min="10005" max="10005" width="9.85546875" customWidth="1"/>
    <col min="10006" max="10006" width="10.28515625" customWidth="1"/>
    <col min="10007" max="10007" width="9.42578125" customWidth="1"/>
    <col min="10008" max="10010" width="10" customWidth="1"/>
    <col min="10011" max="10011" width="10.42578125" bestFit="1" customWidth="1"/>
    <col min="10012" max="10012" width="11.85546875" customWidth="1"/>
    <col min="10013" max="10013" width="10.28515625" customWidth="1"/>
    <col min="10014" max="10014" width="10" customWidth="1"/>
    <col min="10015" max="10015" width="10.7109375" customWidth="1"/>
    <col min="10016" max="10016" width="10" customWidth="1"/>
    <col min="10017" max="10017" width="9.42578125" customWidth="1"/>
    <col min="10018" max="10018" width="10.42578125" bestFit="1" customWidth="1"/>
    <col min="10019" max="10019" width="11.28515625" customWidth="1"/>
    <col min="10020" max="10020" width="9.85546875" customWidth="1"/>
    <col min="10021" max="10021" width="11.140625" customWidth="1"/>
    <col min="10022" max="10022" width="9.7109375" customWidth="1"/>
    <col min="10023" max="10023" width="10.7109375" customWidth="1"/>
    <col min="10024" max="10024" width="28.5703125" customWidth="1"/>
    <col min="10231" max="10231" width="11.140625" customWidth="1"/>
    <col min="10232" max="10232" width="33.140625" customWidth="1"/>
    <col min="10233" max="10233" width="9.42578125" customWidth="1"/>
    <col min="10234" max="10234" width="26.85546875" customWidth="1"/>
    <col min="10235" max="10235" width="74.42578125" customWidth="1"/>
    <col min="10236" max="10236" width="10" customWidth="1"/>
    <col min="10237" max="10237" width="13.140625" customWidth="1"/>
    <col min="10238" max="10238" width="12.5703125" customWidth="1"/>
    <col min="10239" max="10239" width="12.28515625" customWidth="1"/>
    <col min="10240" max="10240" width="11" customWidth="1"/>
    <col min="10241" max="10241" width="9.85546875" customWidth="1"/>
    <col min="10242" max="10242" width="11.28515625" customWidth="1"/>
    <col min="10243" max="10243" width="12.140625" customWidth="1"/>
    <col min="10244" max="10244" width="11.42578125" customWidth="1"/>
    <col min="10245" max="10245" width="9.42578125" customWidth="1"/>
    <col min="10246" max="10247" width="10" customWidth="1"/>
    <col min="10248" max="10248" width="11.42578125" customWidth="1"/>
    <col min="10249" max="10249" width="11.140625" customWidth="1"/>
    <col min="10250" max="10250" width="10" customWidth="1"/>
    <col min="10251" max="10251" width="11.5703125" customWidth="1"/>
    <col min="10252" max="10252" width="10.42578125" bestFit="1" customWidth="1"/>
    <col min="10253" max="10253" width="10" customWidth="1"/>
    <col min="10254" max="10254" width="9.85546875" customWidth="1"/>
    <col min="10255" max="10255" width="11" customWidth="1"/>
    <col min="10256" max="10256" width="10.42578125" bestFit="1" customWidth="1"/>
    <col min="10257" max="10257" width="9.85546875" customWidth="1"/>
    <col min="10258" max="10258" width="10.42578125" bestFit="1" customWidth="1"/>
    <col min="10259" max="10259" width="9.7109375" customWidth="1"/>
    <col min="10260" max="10260" width="9.5703125" customWidth="1"/>
    <col min="10261" max="10261" width="9.85546875" customWidth="1"/>
    <col min="10262" max="10262" width="10.28515625" customWidth="1"/>
    <col min="10263" max="10263" width="9.42578125" customWidth="1"/>
    <col min="10264" max="10266" width="10" customWidth="1"/>
    <col min="10267" max="10267" width="10.42578125" bestFit="1" customWidth="1"/>
    <col min="10268" max="10268" width="11.85546875" customWidth="1"/>
    <col min="10269" max="10269" width="10.28515625" customWidth="1"/>
    <col min="10270" max="10270" width="10" customWidth="1"/>
    <col min="10271" max="10271" width="10.7109375" customWidth="1"/>
    <col min="10272" max="10272" width="10" customWidth="1"/>
    <col min="10273" max="10273" width="9.42578125" customWidth="1"/>
    <col min="10274" max="10274" width="10.42578125" bestFit="1" customWidth="1"/>
    <col min="10275" max="10275" width="11.28515625" customWidth="1"/>
    <col min="10276" max="10276" width="9.85546875" customWidth="1"/>
    <col min="10277" max="10277" width="11.140625" customWidth="1"/>
    <col min="10278" max="10278" width="9.7109375" customWidth="1"/>
    <col min="10279" max="10279" width="10.7109375" customWidth="1"/>
    <col min="10280" max="10280" width="28.5703125" customWidth="1"/>
    <col min="10487" max="10487" width="11.140625" customWidth="1"/>
    <col min="10488" max="10488" width="33.140625" customWidth="1"/>
    <col min="10489" max="10489" width="9.42578125" customWidth="1"/>
    <col min="10490" max="10490" width="26.85546875" customWidth="1"/>
    <col min="10491" max="10491" width="74.42578125" customWidth="1"/>
    <col min="10492" max="10492" width="10" customWidth="1"/>
    <col min="10493" max="10493" width="13.140625" customWidth="1"/>
    <col min="10494" max="10494" width="12.5703125" customWidth="1"/>
    <col min="10495" max="10495" width="12.28515625" customWidth="1"/>
    <col min="10496" max="10496" width="11" customWidth="1"/>
    <col min="10497" max="10497" width="9.85546875" customWidth="1"/>
    <col min="10498" max="10498" width="11.28515625" customWidth="1"/>
    <col min="10499" max="10499" width="12.140625" customWidth="1"/>
    <col min="10500" max="10500" width="11.42578125" customWidth="1"/>
    <col min="10501" max="10501" width="9.42578125" customWidth="1"/>
    <col min="10502" max="10503" width="10" customWidth="1"/>
    <col min="10504" max="10504" width="11.42578125" customWidth="1"/>
    <col min="10505" max="10505" width="11.140625" customWidth="1"/>
    <col min="10506" max="10506" width="10" customWidth="1"/>
    <col min="10507" max="10507" width="11.5703125" customWidth="1"/>
    <col min="10508" max="10508" width="10.42578125" bestFit="1" customWidth="1"/>
    <col min="10509" max="10509" width="10" customWidth="1"/>
    <col min="10510" max="10510" width="9.85546875" customWidth="1"/>
    <col min="10511" max="10511" width="11" customWidth="1"/>
    <col min="10512" max="10512" width="10.42578125" bestFit="1" customWidth="1"/>
    <col min="10513" max="10513" width="9.85546875" customWidth="1"/>
    <col min="10514" max="10514" width="10.42578125" bestFit="1" customWidth="1"/>
    <col min="10515" max="10515" width="9.7109375" customWidth="1"/>
    <col min="10516" max="10516" width="9.5703125" customWidth="1"/>
    <col min="10517" max="10517" width="9.85546875" customWidth="1"/>
    <col min="10518" max="10518" width="10.28515625" customWidth="1"/>
    <col min="10519" max="10519" width="9.42578125" customWidth="1"/>
    <col min="10520" max="10522" width="10" customWidth="1"/>
    <col min="10523" max="10523" width="10.42578125" bestFit="1" customWidth="1"/>
    <col min="10524" max="10524" width="11.85546875" customWidth="1"/>
    <col min="10525" max="10525" width="10.28515625" customWidth="1"/>
    <col min="10526" max="10526" width="10" customWidth="1"/>
    <col min="10527" max="10527" width="10.7109375" customWidth="1"/>
    <col min="10528" max="10528" width="10" customWidth="1"/>
    <col min="10529" max="10529" width="9.42578125" customWidth="1"/>
    <col min="10530" max="10530" width="10.42578125" bestFit="1" customWidth="1"/>
    <col min="10531" max="10531" width="11.28515625" customWidth="1"/>
    <col min="10532" max="10532" width="9.85546875" customWidth="1"/>
    <col min="10533" max="10533" width="11.140625" customWidth="1"/>
    <col min="10534" max="10534" width="9.7109375" customWidth="1"/>
    <col min="10535" max="10535" width="10.7109375" customWidth="1"/>
    <col min="10536" max="10536" width="28.5703125" customWidth="1"/>
    <col min="10743" max="10743" width="11.140625" customWidth="1"/>
    <col min="10744" max="10744" width="33.140625" customWidth="1"/>
    <col min="10745" max="10745" width="9.42578125" customWidth="1"/>
    <col min="10746" max="10746" width="26.85546875" customWidth="1"/>
    <col min="10747" max="10747" width="74.42578125" customWidth="1"/>
    <col min="10748" max="10748" width="10" customWidth="1"/>
    <col min="10749" max="10749" width="13.140625" customWidth="1"/>
    <col min="10750" max="10750" width="12.5703125" customWidth="1"/>
    <col min="10751" max="10751" width="12.28515625" customWidth="1"/>
    <col min="10752" max="10752" width="11" customWidth="1"/>
    <col min="10753" max="10753" width="9.85546875" customWidth="1"/>
    <col min="10754" max="10754" width="11.28515625" customWidth="1"/>
    <col min="10755" max="10755" width="12.140625" customWidth="1"/>
    <col min="10756" max="10756" width="11.42578125" customWidth="1"/>
    <col min="10757" max="10757" width="9.42578125" customWidth="1"/>
    <col min="10758" max="10759" width="10" customWidth="1"/>
    <col min="10760" max="10760" width="11.42578125" customWidth="1"/>
    <col min="10761" max="10761" width="11.140625" customWidth="1"/>
    <col min="10762" max="10762" width="10" customWidth="1"/>
    <col min="10763" max="10763" width="11.5703125" customWidth="1"/>
    <col min="10764" max="10764" width="10.42578125" bestFit="1" customWidth="1"/>
    <col min="10765" max="10765" width="10" customWidth="1"/>
    <col min="10766" max="10766" width="9.85546875" customWidth="1"/>
    <col min="10767" max="10767" width="11" customWidth="1"/>
    <col min="10768" max="10768" width="10.42578125" bestFit="1" customWidth="1"/>
    <col min="10769" max="10769" width="9.85546875" customWidth="1"/>
    <col min="10770" max="10770" width="10.42578125" bestFit="1" customWidth="1"/>
    <col min="10771" max="10771" width="9.7109375" customWidth="1"/>
    <col min="10772" max="10772" width="9.5703125" customWidth="1"/>
    <col min="10773" max="10773" width="9.85546875" customWidth="1"/>
    <col min="10774" max="10774" width="10.28515625" customWidth="1"/>
    <col min="10775" max="10775" width="9.42578125" customWidth="1"/>
    <col min="10776" max="10778" width="10" customWidth="1"/>
    <col min="10779" max="10779" width="10.42578125" bestFit="1" customWidth="1"/>
    <col min="10780" max="10780" width="11.85546875" customWidth="1"/>
    <col min="10781" max="10781" width="10.28515625" customWidth="1"/>
    <col min="10782" max="10782" width="10" customWidth="1"/>
    <col min="10783" max="10783" width="10.7109375" customWidth="1"/>
    <col min="10784" max="10784" width="10" customWidth="1"/>
    <col min="10785" max="10785" width="9.42578125" customWidth="1"/>
    <col min="10786" max="10786" width="10.42578125" bestFit="1" customWidth="1"/>
    <col min="10787" max="10787" width="11.28515625" customWidth="1"/>
    <col min="10788" max="10788" width="9.85546875" customWidth="1"/>
    <col min="10789" max="10789" width="11.140625" customWidth="1"/>
    <col min="10790" max="10790" width="9.7109375" customWidth="1"/>
    <col min="10791" max="10791" width="10.7109375" customWidth="1"/>
    <col min="10792" max="10792" width="28.5703125" customWidth="1"/>
    <col min="10999" max="10999" width="11.140625" customWidth="1"/>
    <col min="11000" max="11000" width="33.140625" customWidth="1"/>
    <col min="11001" max="11001" width="9.42578125" customWidth="1"/>
    <col min="11002" max="11002" width="26.85546875" customWidth="1"/>
    <col min="11003" max="11003" width="74.42578125" customWidth="1"/>
    <col min="11004" max="11004" width="10" customWidth="1"/>
    <col min="11005" max="11005" width="13.140625" customWidth="1"/>
    <col min="11006" max="11006" width="12.5703125" customWidth="1"/>
    <col min="11007" max="11007" width="12.28515625" customWidth="1"/>
    <col min="11008" max="11008" width="11" customWidth="1"/>
    <col min="11009" max="11009" width="9.85546875" customWidth="1"/>
    <col min="11010" max="11010" width="11.28515625" customWidth="1"/>
    <col min="11011" max="11011" width="12.140625" customWidth="1"/>
    <col min="11012" max="11012" width="11.42578125" customWidth="1"/>
    <col min="11013" max="11013" width="9.42578125" customWidth="1"/>
    <col min="11014" max="11015" width="10" customWidth="1"/>
    <col min="11016" max="11016" width="11.42578125" customWidth="1"/>
    <col min="11017" max="11017" width="11.140625" customWidth="1"/>
    <col min="11018" max="11018" width="10" customWidth="1"/>
    <col min="11019" max="11019" width="11.5703125" customWidth="1"/>
    <col min="11020" max="11020" width="10.42578125" bestFit="1" customWidth="1"/>
    <col min="11021" max="11021" width="10" customWidth="1"/>
    <col min="11022" max="11022" width="9.85546875" customWidth="1"/>
    <col min="11023" max="11023" width="11" customWidth="1"/>
    <col min="11024" max="11024" width="10.42578125" bestFit="1" customWidth="1"/>
    <col min="11025" max="11025" width="9.85546875" customWidth="1"/>
    <col min="11026" max="11026" width="10.42578125" bestFit="1" customWidth="1"/>
    <col min="11027" max="11027" width="9.7109375" customWidth="1"/>
    <col min="11028" max="11028" width="9.5703125" customWidth="1"/>
    <col min="11029" max="11029" width="9.85546875" customWidth="1"/>
    <col min="11030" max="11030" width="10.28515625" customWidth="1"/>
    <col min="11031" max="11031" width="9.42578125" customWidth="1"/>
    <col min="11032" max="11034" width="10" customWidth="1"/>
    <col min="11035" max="11035" width="10.42578125" bestFit="1" customWidth="1"/>
    <col min="11036" max="11036" width="11.85546875" customWidth="1"/>
    <col min="11037" max="11037" width="10.28515625" customWidth="1"/>
    <col min="11038" max="11038" width="10" customWidth="1"/>
    <col min="11039" max="11039" width="10.7109375" customWidth="1"/>
    <col min="11040" max="11040" width="10" customWidth="1"/>
    <col min="11041" max="11041" width="9.42578125" customWidth="1"/>
    <col min="11042" max="11042" width="10.42578125" bestFit="1" customWidth="1"/>
    <col min="11043" max="11043" width="11.28515625" customWidth="1"/>
    <col min="11044" max="11044" width="9.85546875" customWidth="1"/>
    <col min="11045" max="11045" width="11.140625" customWidth="1"/>
    <col min="11046" max="11046" width="9.7109375" customWidth="1"/>
    <col min="11047" max="11047" width="10.7109375" customWidth="1"/>
    <col min="11048" max="11048" width="28.5703125" customWidth="1"/>
    <col min="11255" max="11255" width="11.140625" customWidth="1"/>
    <col min="11256" max="11256" width="33.140625" customWidth="1"/>
    <col min="11257" max="11257" width="9.42578125" customWidth="1"/>
    <col min="11258" max="11258" width="26.85546875" customWidth="1"/>
    <col min="11259" max="11259" width="74.42578125" customWidth="1"/>
    <col min="11260" max="11260" width="10" customWidth="1"/>
    <col min="11261" max="11261" width="13.140625" customWidth="1"/>
    <col min="11262" max="11262" width="12.5703125" customWidth="1"/>
    <col min="11263" max="11263" width="12.28515625" customWidth="1"/>
    <col min="11264" max="11264" width="11" customWidth="1"/>
    <col min="11265" max="11265" width="9.85546875" customWidth="1"/>
    <col min="11266" max="11266" width="11.28515625" customWidth="1"/>
    <col min="11267" max="11267" width="12.140625" customWidth="1"/>
    <col min="11268" max="11268" width="11.42578125" customWidth="1"/>
    <col min="11269" max="11269" width="9.42578125" customWidth="1"/>
    <col min="11270" max="11271" width="10" customWidth="1"/>
    <col min="11272" max="11272" width="11.42578125" customWidth="1"/>
    <col min="11273" max="11273" width="11.140625" customWidth="1"/>
    <col min="11274" max="11274" width="10" customWidth="1"/>
    <col min="11275" max="11275" width="11.5703125" customWidth="1"/>
    <col min="11276" max="11276" width="10.42578125" bestFit="1" customWidth="1"/>
    <col min="11277" max="11277" width="10" customWidth="1"/>
    <col min="11278" max="11278" width="9.85546875" customWidth="1"/>
    <col min="11279" max="11279" width="11" customWidth="1"/>
    <col min="11280" max="11280" width="10.42578125" bestFit="1" customWidth="1"/>
    <col min="11281" max="11281" width="9.85546875" customWidth="1"/>
    <col min="11282" max="11282" width="10.42578125" bestFit="1" customWidth="1"/>
    <col min="11283" max="11283" width="9.7109375" customWidth="1"/>
    <col min="11284" max="11284" width="9.5703125" customWidth="1"/>
    <col min="11285" max="11285" width="9.85546875" customWidth="1"/>
    <col min="11286" max="11286" width="10.28515625" customWidth="1"/>
    <col min="11287" max="11287" width="9.42578125" customWidth="1"/>
    <col min="11288" max="11290" width="10" customWidth="1"/>
    <col min="11291" max="11291" width="10.42578125" bestFit="1" customWidth="1"/>
    <col min="11292" max="11292" width="11.85546875" customWidth="1"/>
    <col min="11293" max="11293" width="10.28515625" customWidth="1"/>
    <col min="11294" max="11294" width="10" customWidth="1"/>
    <col min="11295" max="11295" width="10.7109375" customWidth="1"/>
    <col min="11296" max="11296" width="10" customWidth="1"/>
    <col min="11297" max="11297" width="9.42578125" customWidth="1"/>
    <col min="11298" max="11298" width="10.42578125" bestFit="1" customWidth="1"/>
    <col min="11299" max="11299" width="11.28515625" customWidth="1"/>
    <col min="11300" max="11300" width="9.85546875" customWidth="1"/>
    <col min="11301" max="11301" width="11.140625" customWidth="1"/>
    <col min="11302" max="11302" width="9.7109375" customWidth="1"/>
    <col min="11303" max="11303" width="10.7109375" customWidth="1"/>
    <col min="11304" max="11304" width="28.5703125" customWidth="1"/>
    <col min="11511" max="11511" width="11.140625" customWidth="1"/>
    <col min="11512" max="11512" width="33.140625" customWidth="1"/>
    <col min="11513" max="11513" width="9.42578125" customWidth="1"/>
    <col min="11514" max="11514" width="26.85546875" customWidth="1"/>
    <col min="11515" max="11515" width="74.42578125" customWidth="1"/>
    <col min="11516" max="11516" width="10" customWidth="1"/>
    <col min="11517" max="11517" width="13.140625" customWidth="1"/>
    <col min="11518" max="11518" width="12.5703125" customWidth="1"/>
    <col min="11519" max="11519" width="12.28515625" customWidth="1"/>
    <col min="11520" max="11520" width="11" customWidth="1"/>
    <col min="11521" max="11521" width="9.85546875" customWidth="1"/>
    <col min="11522" max="11522" width="11.28515625" customWidth="1"/>
    <col min="11523" max="11523" width="12.140625" customWidth="1"/>
    <col min="11524" max="11524" width="11.42578125" customWidth="1"/>
    <col min="11525" max="11525" width="9.42578125" customWidth="1"/>
    <col min="11526" max="11527" width="10" customWidth="1"/>
    <col min="11528" max="11528" width="11.42578125" customWidth="1"/>
    <col min="11529" max="11529" width="11.140625" customWidth="1"/>
    <col min="11530" max="11530" width="10" customWidth="1"/>
    <col min="11531" max="11531" width="11.5703125" customWidth="1"/>
    <col min="11532" max="11532" width="10.42578125" bestFit="1" customWidth="1"/>
    <col min="11533" max="11533" width="10" customWidth="1"/>
    <col min="11534" max="11534" width="9.85546875" customWidth="1"/>
    <col min="11535" max="11535" width="11" customWidth="1"/>
    <col min="11536" max="11536" width="10.42578125" bestFit="1" customWidth="1"/>
    <col min="11537" max="11537" width="9.85546875" customWidth="1"/>
    <col min="11538" max="11538" width="10.42578125" bestFit="1" customWidth="1"/>
    <col min="11539" max="11539" width="9.7109375" customWidth="1"/>
    <col min="11540" max="11540" width="9.5703125" customWidth="1"/>
    <col min="11541" max="11541" width="9.85546875" customWidth="1"/>
    <col min="11542" max="11542" width="10.28515625" customWidth="1"/>
    <col min="11543" max="11543" width="9.42578125" customWidth="1"/>
    <col min="11544" max="11546" width="10" customWidth="1"/>
    <col min="11547" max="11547" width="10.42578125" bestFit="1" customWidth="1"/>
    <col min="11548" max="11548" width="11.85546875" customWidth="1"/>
    <col min="11549" max="11549" width="10.28515625" customWidth="1"/>
    <col min="11550" max="11550" width="10" customWidth="1"/>
    <col min="11551" max="11551" width="10.7109375" customWidth="1"/>
    <col min="11552" max="11552" width="10" customWidth="1"/>
    <col min="11553" max="11553" width="9.42578125" customWidth="1"/>
    <col min="11554" max="11554" width="10.42578125" bestFit="1" customWidth="1"/>
    <col min="11555" max="11555" width="11.28515625" customWidth="1"/>
    <col min="11556" max="11556" width="9.85546875" customWidth="1"/>
    <col min="11557" max="11557" width="11.140625" customWidth="1"/>
    <col min="11558" max="11558" width="9.7109375" customWidth="1"/>
    <col min="11559" max="11559" width="10.7109375" customWidth="1"/>
    <col min="11560" max="11560" width="28.5703125" customWidth="1"/>
    <col min="11767" max="11767" width="11.140625" customWidth="1"/>
    <col min="11768" max="11768" width="33.140625" customWidth="1"/>
    <col min="11769" max="11769" width="9.42578125" customWidth="1"/>
    <col min="11770" max="11770" width="26.85546875" customWidth="1"/>
    <col min="11771" max="11771" width="74.42578125" customWidth="1"/>
    <col min="11772" max="11772" width="10" customWidth="1"/>
    <col min="11773" max="11773" width="13.140625" customWidth="1"/>
    <col min="11774" max="11774" width="12.5703125" customWidth="1"/>
    <col min="11775" max="11775" width="12.28515625" customWidth="1"/>
    <col min="11776" max="11776" width="11" customWidth="1"/>
    <col min="11777" max="11777" width="9.85546875" customWidth="1"/>
    <col min="11778" max="11778" width="11.28515625" customWidth="1"/>
    <col min="11779" max="11779" width="12.140625" customWidth="1"/>
    <col min="11780" max="11780" width="11.42578125" customWidth="1"/>
    <col min="11781" max="11781" width="9.42578125" customWidth="1"/>
    <col min="11782" max="11783" width="10" customWidth="1"/>
    <col min="11784" max="11784" width="11.42578125" customWidth="1"/>
    <col min="11785" max="11785" width="11.140625" customWidth="1"/>
    <col min="11786" max="11786" width="10" customWidth="1"/>
    <col min="11787" max="11787" width="11.5703125" customWidth="1"/>
    <col min="11788" max="11788" width="10.42578125" bestFit="1" customWidth="1"/>
    <col min="11789" max="11789" width="10" customWidth="1"/>
    <col min="11790" max="11790" width="9.85546875" customWidth="1"/>
    <col min="11791" max="11791" width="11" customWidth="1"/>
    <col min="11792" max="11792" width="10.42578125" bestFit="1" customWidth="1"/>
    <col min="11793" max="11793" width="9.85546875" customWidth="1"/>
    <col min="11794" max="11794" width="10.42578125" bestFit="1" customWidth="1"/>
    <col min="11795" max="11795" width="9.7109375" customWidth="1"/>
    <col min="11796" max="11796" width="9.5703125" customWidth="1"/>
    <col min="11797" max="11797" width="9.85546875" customWidth="1"/>
    <col min="11798" max="11798" width="10.28515625" customWidth="1"/>
    <col min="11799" max="11799" width="9.42578125" customWidth="1"/>
    <col min="11800" max="11802" width="10" customWidth="1"/>
    <col min="11803" max="11803" width="10.42578125" bestFit="1" customWidth="1"/>
    <col min="11804" max="11804" width="11.85546875" customWidth="1"/>
    <col min="11805" max="11805" width="10.28515625" customWidth="1"/>
    <col min="11806" max="11806" width="10" customWidth="1"/>
    <col min="11807" max="11807" width="10.7109375" customWidth="1"/>
    <col min="11808" max="11808" width="10" customWidth="1"/>
    <col min="11809" max="11809" width="9.42578125" customWidth="1"/>
    <col min="11810" max="11810" width="10.42578125" bestFit="1" customWidth="1"/>
    <col min="11811" max="11811" width="11.28515625" customWidth="1"/>
    <col min="11812" max="11812" width="9.85546875" customWidth="1"/>
    <col min="11813" max="11813" width="11.140625" customWidth="1"/>
    <col min="11814" max="11814" width="9.7109375" customWidth="1"/>
    <col min="11815" max="11815" width="10.7109375" customWidth="1"/>
    <col min="11816" max="11816" width="28.5703125" customWidth="1"/>
    <col min="12023" max="12023" width="11.140625" customWidth="1"/>
    <col min="12024" max="12024" width="33.140625" customWidth="1"/>
    <col min="12025" max="12025" width="9.42578125" customWidth="1"/>
    <col min="12026" max="12026" width="26.85546875" customWidth="1"/>
    <col min="12027" max="12027" width="74.42578125" customWidth="1"/>
    <col min="12028" max="12028" width="10" customWidth="1"/>
    <col min="12029" max="12029" width="13.140625" customWidth="1"/>
    <col min="12030" max="12030" width="12.5703125" customWidth="1"/>
    <col min="12031" max="12031" width="12.28515625" customWidth="1"/>
    <col min="12032" max="12032" width="11" customWidth="1"/>
    <col min="12033" max="12033" width="9.85546875" customWidth="1"/>
    <col min="12034" max="12034" width="11.28515625" customWidth="1"/>
    <col min="12035" max="12035" width="12.140625" customWidth="1"/>
    <col min="12036" max="12036" width="11.42578125" customWidth="1"/>
    <col min="12037" max="12037" width="9.42578125" customWidth="1"/>
    <col min="12038" max="12039" width="10" customWidth="1"/>
    <col min="12040" max="12040" width="11.42578125" customWidth="1"/>
    <col min="12041" max="12041" width="11.140625" customWidth="1"/>
    <col min="12042" max="12042" width="10" customWidth="1"/>
    <col min="12043" max="12043" width="11.5703125" customWidth="1"/>
    <col min="12044" max="12044" width="10.42578125" bestFit="1" customWidth="1"/>
    <col min="12045" max="12045" width="10" customWidth="1"/>
    <col min="12046" max="12046" width="9.85546875" customWidth="1"/>
    <col min="12047" max="12047" width="11" customWidth="1"/>
    <col min="12048" max="12048" width="10.42578125" bestFit="1" customWidth="1"/>
    <col min="12049" max="12049" width="9.85546875" customWidth="1"/>
    <col min="12050" max="12050" width="10.42578125" bestFit="1" customWidth="1"/>
    <col min="12051" max="12051" width="9.7109375" customWidth="1"/>
    <col min="12052" max="12052" width="9.5703125" customWidth="1"/>
    <col min="12053" max="12053" width="9.85546875" customWidth="1"/>
    <col min="12054" max="12054" width="10.28515625" customWidth="1"/>
    <col min="12055" max="12055" width="9.42578125" customWidth="1"/>
    <col min="12056" max="12058" width="10" customWidth="1"/>
    <col min="12059" max="12059" width="10.42578125" bestFit="1" customWidth="1"/>
    <col min="12060" max="12060" width="11.85546875" customWidth="1"/>
    <col min="12061" max="12061" width="10.28515625" customWidth="1"/>
    <col min="12062" max="12062" width="10" customWidth="1"/>
    <col min="12063" max="12063" width="10.7109375" customWidth="1"/>
    <col min="12064" max="12064" width="10" customWidth="1"/>
    <col min="12065" max="12065" width="9.42578125" customWidth="1"/>
    <col min="12066" max="12066" width="10.42578125" bestFit="1" customWidth="1"/>
    <col min="12067" max="12067" width="11.28515625" customWidth="1"/>
    <col min="12068" max="12068" width="9.85546875" customWidth="1"/>
    <col min="12069" max="12069" width="11.140625" customWidth="1"/>
    <col min="12070" max="12070" width="9.7109375" customWidth="1"/>
    <col min="12071" max="12071" width="10.7109375" customWidth="1"/>
    <col min="12072" max="12072" width="28.5703125" customWidth="1"/>
    <col min="12279" max="12279" width="11.140625" customWidth="1"/>
    <col min="12280" max="12280" width="33.140625" customWidth="1"/>
    <col min="12281" max="12281" width="9.42578125" customWidth="1"/>
    <col min="12282" max="12282" width="26.85546875" customWidth="1"/>
    <col min="12283" max="12283" width="74.42578125" customWidth="1"/>
    <col min="12284" max="12284" width="10" customWidth="1"/>
    <col min="12285" max="12285" width="13.140625" customWidth="1"/>
    <col min="12286" max="12286" width="12.5703125" customWidth="1"/>
    <col min="12287" max="12287" width="12.28515625" customWidth="1"/>
    <col min="12288" max="12288" width="11" customWidth="1"/>
    <col min="12289" max="12289" width="9.85546875" customWidth="1"/>
    <col min="12290" max="12290" width="11.28515625" customWidth="1"/>
    <col min="12291" max="12291" width="12.140625" customWidth="1"/>
    <col min="12292" max="12292" width="11.42578125" customWidth="1"/>
    <col min="12293" max="12293" width="9.42578125" customWidth="1"/>
    <col min="12294" max="12295" width="10" customWidth="1"/>
    <col min="12296" max="12296" width="11.42578125" customWidth="1"/>
    <col min="12297" max="12297" width="11.140625" customWidth="1"/>
    <col min="12298" max="12298" width="10" customWidth="1"/>
    <col min="12299" max="12299" width="11.5703125" customWidth="1"/>
    <col min="12300" max="12300" width="10.42578125" bestFit="1" customWidth="1"/>
    <col min="12301" max="12301" width="10" customWidth="1"/>
    <col min="12302" max="12302" width="9.85546875" customWidth="1"/>
    <col min="12303" max="12303" width="11" customWidth="1"/>
    <col min="12304" max="12304" width="10.42578125" bestFit="1" customWidth="1"/>
    <col min="12305" max="12305" width="9.85546875" customWidth="1"/>
    <col min="12306" max="12306" width="10.42578125" bestFit="1" customWidth="1"/>
    <col min="12307" max="12307" width="9.7109375" customWidth="1"/>
    <col min="12308" max="12308" width="9.5703125" customWidth="1"/>
    <col min="12309" max="12309" width="9.85546875" customWidth="1"/>
    <col min="12310" max="12310" width="10.28515625" customWidth="1"/>
    <col min="12311" max="12311" width="9.42578125" customWidth="1"/>
    <col min="12312" max="12314" width="10" customWidth="1"/>
    <col min="12315" max="12315" width="10.42578125" bestFit="1" customWidth="1"/>
    <col min="12316" max="12316" width="11.85546875" customWidth="1"/>
    <col min="12317" max="12317" width="10.28515625" customWidth="1"/>
    <col min="12318" max="12318" width="10" customWidth="1"/>
    <col min="12319" max="12319" width="10.7109375" customWidth="1"/>
    <col min="12320" max="12320" width="10" customWidth="1"/>
    <col min="12321" max="12321" width="9.42578125" customWidth="1"/>
    <col min="12322" max="12322" width="10.42578125" bestFit="1" customWidth="1"/>
    <col min="12323" max="12323" width="11.28515625" customWidth="1"/>
    <col min="12324" max="12324" width="9.85546875" customWidth="1"/>
    <col min="12325" max="12325" width="11.140625" customWidth="1"/>
    <col min="12326" max="12326" width="9.7109375" customWidth="1"/>
    <col min="12327" max="12327" width="10.7109375" customWidth="1"/>
    <col min="12328" max="12328" width="28.5703125" customWidth="1"/>
    <col min="12535" max="12535" width="11.140625" customWidth="1"/>
    <col min="12536" max="12536" width="33.140625" customWidth="1"/>
    <col min="12537" max="12537" width="9.42578125" customWidth="1"/>
    <col min="12538" max="12538" width="26.85546875" customWidth="1"/>
    <col min="12539" max="12539" width="74.42578125" customWidth="1"/>
    <col min="12540" max="12540" width="10" customWidth="1"/>
    <col min="12541" max="12541" width="13.140625" customWidth="1"/>
    <col min="12542" max="12542" width="12.5703125" customWidth="1"/>
    <col min="12543" max="12543" width="12.28515625" customWidth="1"/>
    <col min="12544" max="12544" width="11" customWidth="1"/>
    <col min="12545" max="12545" width="9.85546875" customWidth="1"/>
    <col min="12546" max="12546" width="11.28515625" customWidth="1"/>
    <col min="12547" max="12547" width="12.140625" customWidth="1"/>
    <col min="12548" max="12548" width="11.42578125" customWidth="1"/>
    <col min="12549" max="12549" width="9.42578125" customWidth="1"/>
    <col min="12550" max="12551" width="10" customWidth="1"/>
    <col min="12552" max="12552" width="11.42578125" customWidth="1"/>
    <col min="12553" max="12553" width="11.140625" customWidth="1"/>
    <col min="12554" max="12554" width="10" customWidth="1"/>
    <col min="12555" max="12555" width="11.5703125" customWidth="1"/>
    <col min="12556" max="12556" width="10.42578125" bestFit="1" customWidth="1"/>
    <col min="12557" max="12557" width="10" customWidth="1"/>
    <col min="12558" max="12558" width="9.85546875" customWidth="1"/>
    <col min="12559" max="12559" width="11" customWidth="1"/>
    <col min="12560" max="12560" width="10.42578125" bestFit="1" customWidth="1"/>
    <col min="12561" max="12561" width="9.85546875" customWidth="1"/>
    <col min="12562" max="12562" width="10.42578125" bestFit="1" customWidth="1"/>
    <col min="12563" max="12563" width="9.7109375" customWidth="1"/>
    <col min="12564" max="12564" width="9.5703125" customWidth="1"/>
    <col min="12565" max="12565" width="9.85546875" customWidth="1"/>
    <col min="12566" max="12566" width="10.28515625" customWidth="1"/>
    <col min="12567" max="12567" width="9.42578125" customWidth="1"/>
    <col min="12568" max="12570" width="10" customWidth="1"/>
    <col min="12571" max="12571" width="10.42578125" bestFit="1" customWidth="1"/>
    <col min="12572" max="12572" width="11.85546875" customWidth="1"/>
    <col min="12573" max="12573" width="10.28515625" customWidth="1"/>
    <col min="12574" max="12574" width="10" customWidth="1"/>
    <col min="12575" max="12575" width="10.7109375" customWidth="1"/>
    <col min="12576" max="12576" width="10" customWidth="1"/>
    <col min="12577" max="12577" width="9.42578125" customWidth="1"/>
    <col min="12578" max="12578" width="10.42578125" bestFit="1" customWidth="1"/>
    <col min="12579" max="12579" width="11.28515625" customWidth="1"/>
    <col min="12580" max="12580" width="9.85546875" customWidth="1"/>
    <col min="12581" max="12581" width="11.140625" customWidth="1"/>
    <col min="12582" max="12582" width="9.7109375" customWidth="1"/>
    <col min="12583" max="12583" width="10.7109375" customWidth="1"/>
    <col min="12584" max="12584" width="28.5703125" customWidth="1"/>
    <col min="12791" max="12791" width="11.140625" customWidth="1"/>
    <col min="12792" max="12792" width="33.140625" customWidth="1"/>
    <col min="12793" max="12793" width="9.42578125" customWidth="1"/>
    <col min="12794" max="12794" width="26.85546875" customWidth="1"/>
    <col min="12795" max="12795" width="74.42578125" customWidth="1"/>
    <col min="12796" max="12796" width="10" customWidth="1"/>
    <col min="12797" max="12797" width="13.140625" customWidth="1"/>
    <col min="12798" max="12798" width="12.5703125" customWidth="1"/>
    <col min="12799" max="12799" width="12.28515625" customWidth="1"/>
    <col min="12800" max="12800" width="11" customWidth="1"/>
    <col min="12801" max="12801" width="9.85546875" customWidth="1"/>
    <col min="12802" max="12802" width="11.28515625" customWidth="1"/>
    <col min="12803" max="12803" width="12.140625" customWidth="1"/>
    <col min="12804" max="12804" width="11.42578125" customWidth="1"/>
    <col min="12805" max="12805" width="9.42578125" customWidth="1"/>
    <col min="12806" max="12807" width="10" customWidth="1"/>
    <col min="12808" max="12808" width="11.42578125" customWidth="1"/>
    <col min="12809" max="12809" width="11.140625" customWidth="1"/>
    <col min="12810" max="12810" width="10" customWidth="1"/>
    <col min="12811" max="12811" width="11.5703125" customWidth="1"/>
    <col min="12812" max="12812" width="10.42578125" bestFit="1" customWidth="1"/>
    <col min="12813" max="12813" width="10" customWidth="1"/>
    <col min="12814" max="12814" width="9.85546875" customWidth="1"/>
    <col min="12815" max="12815" width="11" customWidth="1"/>
    <col min="12816" max="12816" width="10.42578125" bestFit="1" customWidth="1"/>
    <col min="12817" max="12817" width="9.85546875" customWidth="1"/>
    <col min="12818" max="12818" width="10.42578125" bestFit="1" customWidth="1"/>
    <col min="12819" max="12819" width="9.7109375" customWidth="1"/>
    <col min="12820" max="12820" width="9.5703125" customWidth="1"/>
    <col min="12821" max="12821" width="9.85546875" customWidth="1"/>
    <col min="12822" max="12822" width="10.28515625" customWidth="1"/>
    <col min="12823" max="12823" width="9.42578125" customWidth="1"/>
    <col min="12824" max="12826" width="10" customWidth="1"/>
    <col min="12827" max="12827" width="10.42578125" bestFit="1" customWidth="1"/>
    <col min="12828" max="12828" width="11.85546875" customWidth="1"/>
    <col min="12829" max="12829" width="10.28515625" customWidth="1"/>
    <col min="12830" max="12830" width="10" customWidth="1"/>
    <col min="12831" max="12831" width="10.7109375" customWidth="1"/>
    <col min="12832" max="12832" width="10" customWidth="1"/>
    <col min="12833" max="12833" width="9.42578125" customWidth="1"/>
    <col min="12834" max="12834" width="10.42578125" bestFit="1" customWidth="1"/>
    <col min="12835" max="12835" width="11.28515625" customWidth="1"/>
    <col min="12836" max="12836" width="9.85546875" customWidth="1"/>
    <col min="12837" max="12837" width="11.140625" customWidth="1"/>
    <col min="12838" max="12838" width="9.7109375" customWidth="1"/>
    <col min="12839" max="12839" width="10.7109375" customWidth="1"/>
    <col min="12840" max="12840" width="28.5703125" customWidth="1"/>
    <col min="13047" max="13047" width="11.140625" customWidth="1"/>
    <col min="13048" max="13048" width="33.140625" customWidth="1"/>
    <col min="13049" max="13049" width="9.42578125" customWidth="1"/>
    <col min="13050" max="13050" width="26.85546875" customWidth="1"/>
    <col min="13051" max="13051" width="74.42578125" customWidth="1"/>
    <col min="13052" max="13052" width="10" customWidth="1"/>
    <col min="13053" max="13053" width="13.140625" customWidth="1"/>
    <col min="13054" max="13054" width="12.5703125" customWidth="1"/>
    <col min="13055" max="13055" width="12.28515625" customWidth="1"/>
    <col min="13056" max="13056" width="11" customWidth="1"/>
    <col min="13057" max="13057" width="9.85546875" customWidth="1"/>
    <col min="13058" max="13058" width="11.28515625" customWidth="1"/>
    <col min="13059" max="13059" width="12.140625" customWidth="1"/>
    <col min="13060" max="13060" width="11.42578125" customWidth="1"/>
    <col min="13061" max="13061" width="9.42578125" customWidth="1"/>
    <col min="13062" max="13063" width="10" customWidth="1"/>
    <col min="13064" max="13064" width="11.42578125" customWidth="1"/>
    <col min="13065" max="13065" width="11.140625" customWidth="1"/>
    <col min="13066" max="13066" width="10" customWidth="1"/>
    <col min="13067" max="13067" width="11.5703125" customWidth="1"/>
    <col min="13068" max="13068" width="10.42578125" bestFit="1" customWidth="1"/>
    <col min="13069" max="13069" width="10" customWidth="1"/>
    <col min="13070" max="13070" width="9.85546875" customWidth="1"/>
    <col min="13071" max="13071" width="11" customWidth="1"/>
    <col min="13072" max="13072" width="10.42578125" bestFit="1" customWidth="1"/>
    <col min="13073" max="13073" width="9.85546875" customWidth="1"/>
    <col min="13074" max="13074" width="10.42578125" bestFit="1" customWidth="1"/>
    <col min="13075" max="13075" width="9.7109375" customWidth="1"/>
    <col min="13076" max="13076" width="9.5703125" customWidth="1"/>
    <col min="13077" max="13077" width="9.85546875" customWidth="1"/>
    <col min="13078" max="13078" width="10.28515625" customWidth="1"/>
    <col min="13079" max="13079" width="9.42578125" customWidth="1"/>
    <col min="13080" max="13082" width="10" customWidth="1"/>
    <col min="13083" max="13083" width="10.42578125" bestFit="1" customWidth="1"/>
    <col min="13084" max="13084" width="11.85546875" customWidth="1"/>
    <col min="13085" max="13085" width="10.28515625" customWidth="1"/>
    <col min="13086" max="13086" width="10" customWidth="1"/>
    <col min="13087" max="13087" width="10.7109375" customWidth="1"/>
    <col min="13088" max="13088" width="10" customWidth="1"/>
    <col min="13089" max="13089" width="9.42578125" customWidth="1"/>
    <col min="13090" max="13090" width="10.42578125" bestFit="1" customWidth="1"/>
    <col min="13091" max="13091" width="11.28515625" customWidth="1"/>
    <col min="13092" max="13092" width="9.85546875" customWidth="1"/>
    <col min="13093" max="13093" width="11.140625" customWidth="1"/>
    <col min="13094" max="13094" width="9.7109375" customWidth="1"/>
    <col min="13095" max="13095" width="10.7109375" customWidth="1"/>
    <col min="13096" max="13096" width="28.5703125" customWidth="1"/>
    <col min="13303" max="13303" width="11.140625" customWidth="1"/>
    <col min="13304" max="13304" width="33.140625" customWidth="1"/>
    <col min="13305" max="13305" width="9.42578125" customWidth="1"/>
    <col min="13306" max="13306" width="26.85546875" customWidth="1"/>
    <col min="13307" max="13307" width="74.42578125" customWidth="1"/>
    <col min="13308" max="13308" width="10" customWidth="1"/>
    <col min="13309" max="13309" width="13.140625" customWidth="1"/>
    <col min="13310" max="13310" width="12.5703125" customWidth="1"/>
    <col min="13311" max="13311" width="12.28515625" customWidth="1"/>
    <col min="13312" max="13312" width="11" customWidth="1"/>
    <col min="13313" max="13313" width="9.85546875" customWidth="1"/>
    <col min="13314" max="13314" width="11.28515625" customWidth="1"/>
    <col min="13315" max="13315" width="12.140625" customWidth="1"/>
    <col min="13316" max="13316" width="11.42578125" customWidth="1"/>
    <col min="13317" max="13317" width="9.42578125" customWidth="1"/>
    <col min="13318" max="13319" width="10" customWidth="1"/>
    <col min="13320" max="13320" width="11.42578125" customWidth="1"/>
    <col min="13321" max="13321" width="11.140625" customWidth="1"/>
    <col min="13322" max="13322" width="10" customWidth="1"/>
    <col min="13323" max="13323" width="11.5703125" customWidth="1"/>
    <col min="13324" max="13324" width="10.42578125" bestFit="1" customWidth="1"/>
    <col min="13325" max="13325" width="10" customWidth="1"/>
    <col min="13326" max="13326" width="9.85546875" customWidth="1"/>
    <col min="13327" max="13327" width="11" customWidth="1"/>
    <col min="13328" max="13328" width="10.42578125" bestFit="1" customWidth="1"/>
    <col min="13329" max="13329" width="9.85546875" customWidth="1"/>
    <col min="13330" max="13330" width="10.42578125" bestFit="1" customWidth="1"/>
    <col min="13331" max="13331" width="9.7109375" customWidth="1"/>
    <col min="13332" max="13332" width="9.5703125" customWidth="1"/>
    <col min="13333" max="13333" width="9.85546875" customWidth="1"/>
    <col min="13334" max="13334" width="10.28515625" customWidth="1"/>
    <col min="13335" max="13335" width="9.42578125" customWidth="1"/>
    <col min="13336" max="13338" width="10" customWidth="1"/>
    <col min="13339" max="13339" width="10.42578125" bestFit="1" customWidth="1"/>
    <col min="13340" max="13340" width="11.85546875" customWidth="1"/>
    <col min="13341" max="13341" width="10.28515625" customWidth="1"/>
    <col min="13342" max="13342" width="10" customWidth="1"/>
    <col min="13343" max="13343" width="10.7109375" customWidth="1"/>
    <col min="13344" max="13344" width="10" customWidth="1"/>
    <col min="13345" max="13345" width="9.42578125" customWidth="1"/>
    <col min="13346" max="13346" width="10.42578125" bestFit="1" customWidth="1"/>
    <col min="13347" max="13347" width="11.28515625" customWidth="1"/>
    <col min="13348" max="13348" width="9.85546875" customWidth="1"/>
    <col min="13349" max="13349" width="11.140625" customWidth="1"/>
    <col min="13350" max="13350" width="9.7109375" customWidth="1"/>
    <col min="13351" max="13351" width="10.7109375" customWidth="1"/>
    <col min="13352" max="13352" width="28.5703125" customWidth="1"/>
    <col min="13559" max="13559" width="11.140625" customWidth="1"/>
    <col min="13560" max="13560" width="33.140625" customWidth="1"/>
    <col min="13561" max="13561" width="9.42578125" customWidth="1"/>
    <col min="13562" max="13562" width="26.85546875" customWidth="1"/>
    <col min="13563" max="13563" width="74.42578125" customWidth="1"/>
    <col min="13564" max="13564" width="10" customWidth="1"/>
    <col min="13565" max="13565" width="13.140625" customWidth="1"/>
    <col min="13566" max="13566" width="12.5703125" customWidth="1"/>
    <col min="13567" max="13567" width="12.28515625" customWidth="1"/>
    <col min="13568" max="13568" width="11" customWidth="1"/>
    <col min="13569" max="13569" width="9.85546875" customWidth="1"/>
    <col min="13570" max="13570" width="11.28515625" customWidth="1"/>
    <col min="13571" max="13571" width="12.140625" customWidth="1"/>
    <col min="13572" max="13572" width="11.42578125" customWidth="1"/>
    <col min="13573" max="13573" width="9.42578125" customWidth="1"/>
    <col min="13574" max="13575" width="10" customWidth="1"/>
    <col min="13576" max="13576" width="11.42578125" customWidth="1"/>
    <col min="13577" max="13577" width="11.140625" customWidth="1"/>
    <col min="13578" max="13578" width="10" customWidth="1"/>
    <col min="13579" max="13579" width="11.5703125" customWidth="1"/>
    <col min="13580" max="13580" width="10.42578125" bestFit="1" customWidth="1"/>
    <col min="13581" max="13581" width="10" customWidth="1"/>
    <col min="13582" max="13582" width="9.85546875" customWidth="1"/>
    <col min="13583" max="13583" width="11" customWidth="1"/>
    <col min="13584" max="13584" width="10.42578125" bestFit="1" customWidth="1"/>
    <col min="13585" max="13585" width="9.85546875" customWidth="1"/>
    <col min="13586" max="13586" width="10.42578125" bestFit="1" customWidth="1"/>
    <col min="13587" max="13587" width="9.7109375" customWidth="1"/>
    <col min="13588" max="13588" width="9.5703125" customWidth="1"/>
    <col min="13589" max="13589" width="9.85546875" customWidth="1"/>
    <col min="13590" max="13590" width="10.28515625" customWidth="1"/>
    <col min="13591" max="13591" width="9.42578125" customWidth="1"/>
    <col min="13592" max="13594" width="10" customWidth="1"/>
    <col min="13595" max="13595" width="10.42578125" bestFit="1" customWidth="1"/>
    <col min="13596" max="13596" width="11.85546875" customWidth="1"/>
    <col min="13597" max="13597" width="10.28515625" customWidth="1"/>
    <col min="13598" max="13598" width="10" customWidth="1"/>
    <col min="13599" max="13599" width="10.7109375" customWidth="1"/>
    <col min="13600" max="13600" width="10" customWidth="1"/>
    <col min="13601" max="13601" width="9.42578125" customWidth="1"/>
    <col min="13602" max="13602" width="10.42578125" bestFit="1" customWidth="1"/>
    <col min="13603" max="13603" width="11.28515625" customWidth="1"/>
    <col min="13604" max="13604" width="9.85546875" customWidth="1"/>
    <col min="13605" max="13605" width="11.140625" customWidth="1"/>
    <col min="13606" max="13606" width="9.7109375" customWidth="1"/>
    <col min="13607" max="13607" width="10.7109375" customWidth="1"/>
    <col min="13608" max="13608" width="28.5703125" customWidth="1"/>
    <col min="13815" max="13815" width="11.140625" customWidth="1"/>
    <col min="13816" max="13816" width="33.140625" customWidth="1"/>
    <col min="13817" max="13817" width="9.42578125" customWidth="1"/>
    <col min="13818" max="13818" width="26.85546875" customWidth="1"/>
    <col min="13819" max="13819" width="74.42578125" customWidth="1"/>
    <col min="13820" max="13820" width="10" customWidth="1"/>
    <col min="13821" max="13821" width="13.140625" customWidth="1"/>
    <col min="13822" max="13822" width="12.5703125" customWidth="1"/>
    <col min="13823" max="13823" width="12.28515625" customWidth="1"/>
    <col min="13824" max="13824" width="11" customWidth="1"/>
    <col min="13825" max="13825" width="9.85546875" customWidth="1"/>
    <col min="13826" max="13826" width="11.28515625" customWidth="1"/>
    <col min="13827" max="13827" width="12.140625" customWidth="1"/>
    <col min="13828" max="13828" width="11.42578125" customWidth="1"/>
    <col min="13829" max="13829" width="9.42578125" customWidth="1"/>
    <col min="13830" max="13831" width="10" customWidth="1"/>
    <col min="13832" max="13832" width="11.42578125" customWidth="1"/>
    <col min="13833" max="13833" width="11.140625" customWidth="1"/>
    <col min="13834" max="13834" width="10" customWidth="1"/>
    <col min="13835" max="13835" width="11.5703125" customWidth="1"/>
    <col min="13836" max="13836" width="10.42578125" bestFit="1" customWidth="1"/>
    <col min="13837" max="13837" width="10" customWidth="1"/>
    <col min="13838" max="13838" width="9.85546875" customWidth="1"/>
    <col min="13839" max="13839" width="11" customWidth="1"/>
    <col min="13840" max="13840" width="10.42578125" bestFit="1" customWidth="1"/>
    <col min="13841" max="13841" width="9.85546875" customWidth="1"/>
    <col min="13842" max="13842" width="10.42578125" bestFit="1" customWidth="1"/>
    <col min="13843" max="13843" width="9.7109375" customWidth="1"/>
    <col min="13844" max="13844" width="9.5703125" customWidth="1"/>
    <col min="13845" max="13845" width="9.85546875" customWidth="1"/>
    <col min="13846" max="13846" width="10.28515625" customWidth="1"/>
    <col min="13847" max="13847" width="9.42578125" customWidth="1"/>
    <col min="13848" max="13850" width="10" customWidth="1"/>
    <col min="13851" max="13851" width="10.42578125" bestFit="1" customWidth="1"/>
    <col min="13852" max="13852" width="11.85546875" customWidth="1"/>
    <col min="13853" max="13853" width="10.28515625" customWidth="1"/>
    <col min="13854" max="13854" width="10" customWidth="1"/>
    <col min="13855" max="13855" width="10.7109375" customWidth="1"/>
    <col min="13856" max="13856" width="10" customWidth="1"/>
    <col min="13857" max="13857" width="9.42578125" customWidth="1"/>
    <col min="13858" max="13858" width="10.42578125" bestFit="1" customWidth="1"/>
    <col min="13859" max="13859" width="11.28515625" customWidth="1"/>
    <col min="13860" max="13860" width="9.85546875" customWidth="1"/>
    <col min="13861" max="13861" width="11.140625" customWidth="1"/>
    <col min="13862" max="13862" width="9.7109375" customWidth="1"/>
    <col min="13863" max="13863" width="10.7109375" customWidth="1"/>
    <col min="13864" max="13864" width="28.5703125" customWidth="1"/>
    <col min="14071" max="14071" width="11.140625" customWidth="1"/>
    <col min="14072" max="14072" width="33.140625" customWidth="1"/>
    <col min="14073" max="14073" width="9.42578125" customWidth="1"/>
    <col min="14074" max="14074" width="26.85546875" customWidth="1"/>
    <col min="14075" max="14075" width="74.42578125" customWidth="1"/>
    <col min="14076" max="14076" width="10" customWidth="1"/>
    <col min="14077" max="14077" width="13.140625" customWidth="1"/>
    <col min="14078" max="14078" width="12.5703125" customWidth="1"/>
    <col min="14079" max="14079" width="12.28515625" customWidth="1"/>
    <col min="14080" max="14080" width="11" customWidth="1"/>
    <col min="14081" max="14081" width="9.85546875" customWidth="1"/>
    <col min="14082" max="14082" width="11.28515625" customWidth="1"/>
    <col min="14083" max="14083" width="12.140625" customWidth="1"/>
    <col min="14084" max="14084" width="11.42578125" customWidth="1"/>
    <col min="14085" max="14085" width="9.42578125" customWidth="1"/>
    <col min="14086" max="14087" width="10" customWidth="1"/>
    <col min="14088" max="14088" width="11.42578125" customWidth="1"/>
    <col min="14089" max="14089" width="11.140625" customWidth="1"/>
    <col min="14090" max="14090" width="10" customWidth="1"/>
    <col min="14091" max="14091" width="11.5703125" customWidth="1"/>
    <col min="14092" max="14092" width="10.42578125" bestFit="1" customWidth="1"/>
    <col min="14093" max="14093" width="10" customWidth="1"/>
    <col min="14094" max="14094" width="9.85546875" customWidth="1"/>
    <col min="14095" max="14095" width="11" customWidth="1"/>
    <col min="14096" max="14096" width="10.42578125" bestFit="1" customWidth="1"/>
    <col min="14097" max="14097" width="9.85546875" customWidth="1"/>
    <col min="14098" max="14098" width="10.42578125" bestFit="1" customWidth="1"/>
    <col min="14099" max="14099" width="9.7109375" customWidth="1"/>
    <col min="14100" max="14100" width="9.5703125" customWidth="1"/>
    <col min="14101" max="14101" width="9.85546875" customWidth="1"/>
    <col min="14102" max="14102" width="10.28515625" customWidth="1"/>
    <col min="14103" max="14103" width="9.42578125" customWidth="1"/>
    <col min="14104" max="14106" width="10" customWidth="1"/>
    <col min="14107" max="14107" width="10.42578125" bestFit="1" customWidth="1"/>
    <col min="14108" max="14108" width="11.85546875" customWidth="1"/>
    <col min="14109" max="14109" width="10.28515625" customWidth="1"/>
    <col min="14110" max="14110" width="10" customWidth="1"/>
    <col min="14111" max="14111" width="10.7109375" customWidth="1"/>
    <col min="14112" max="14112" width="10" customWidth="1"/>
    <col min="14113" max="14113" width="9.42578125" customWidth="1"/>
    <col min="14114" max="14114" width="10.42578125" bestFit="1" customWidth="1"/>
    <col min="14115" max="14115" width="11.28515625" customWidth="1"/>
    <col min="14116" max="14116" width="9.85546875" customWidth="1"/>
    <col min="14117" max="14117" width="11.140625" customWidth="1"/>
    <col min="14118" max="14118" width="9.7109375" customWidth="1"/>
    <col min="14119" max="14119" width="10.7109375" customWidth="1"/>
    <col min="14120" max="14120" width="28.5703125" customWidth="1"/>
    <col min="14327" max="14327" width="11.140625" customWidth="1"/>
    <col min="14328" max="14328" width="33.140625" customWidth="1"/>
    <col min="14329" max="14329" width="9.42578125" customWidth="1"/>
    <col min="14330" max="14330" width="26.85546875" customWidth="1"/>
    <col min="14331" max="14331" width="74.42578125" customWidth="1"/>
    <col min="14332" max="14332" width="10" customWidth="1"/>
    <col min="14333" max="14333" width="13.140625" customWidth="1"/>
    <col min="14334" max="14334" width="12.5703125" customWidth="1"/>
    <col min="14335" max="14335" width="12.28515625" customWidth="1"/>
    <col min="14336" max="14336" width="11" customWidth="1"/>
    <col min="14337" max="14337" width="9.85546875" customWidth="1"/>
    <col min="14338" max="14338" width="11.28515625" customWidth="1"/>
    <col min="14339" max="14339" width="12.140625" customWidth="1"/>
    <col min="14340" max="14340" width="11.42578125" customWidth="1"/>
    <col min="14341" max="14341" width="9.42578125" customWidth="1"/>
    <col min="14342" max="14343" width="10" customWidth="1"/>
    <col min="14344" max="14344" width="11.42578125" customWidth="1"/>
    <col min="14345" max="14345" width="11.140625" customWidth="1"/>
    <col min="14346" max="14346" width="10" customWidth="1"/>
    <col min="14347" max="14347" width="11.5703125" customWidth="1"/>
    <col min="14348" max="14348" width="10.42578125" bestFit="1" customWidth="1"/>
    <col min="14349" max="14349" width="10" customWidth="1"/>
    <col min="14350" max="14350" width="9.85546875" customWidth="1"/>
    <col min="14351" max="14351" width="11" customWidth="1"/>
    <col min="14352" max="14352" width="10.42578125" bestFit="1" customWidth="1"/>
    <col min="14353" max="14353" width="9.85546875" customWidth="1"/>
    <col min="14354" max="14354" width="10.42578125" bestFit="1" customWidth="1"/>
    <col min="14355" max="14355" width="9.7109375" customWidth="1"/>
    <col min="14356" max="14356" width="9.5703125" customWidth="1"/>
    <col min="14357" max="14357" width="9.85546875" customWidth="1"/>
    <col min="14358" max="14358" width="10.28515625" customWidth="1"/>
    <col min="14359" max="14359" width="9.42578125" customWidth="1"/>
    <col min="14360" max="14362" width="10" customWidth="1"/>
    <col min="14363" max="14363" width="10.42578125" bestFit="1" customWidth="1"/>
    <col min="14364" max="14364" width="11.85546875" customWidth="1"/>
    <col min="14365" max="14365" width="10.28515625" customWidth="1"/>
    <col min="14366" max="14366" width="10" customWidth="1"/>
    <col min="14367" max="14367" width="10.7109375" customWidth="1"/>
    <col min="14368" max="14368" width="10" customWidth="1"/>
    <col min="14369" max="14369" width="9.42578125" customWidth="1"/>
    <col min="14370" max="14370" width="10.42578125" bestFit="1" customWidth="1"/>
    <col min="14371" max="14371" width="11.28515625" customWidth="1"/>
    <col min="14372" max="14372" width="9.85546875" customWidth="1"/>
    <col min="14373" max="14373" width="11.140625" customWidth="1"/>
    <col min="14374" max="14374" width="9.7109375" customWidth="1"/>
    <col min="14375" max="14375" width="10.7109375" customWidth="1"/>
    <col min="14376" max="14376" width="28.5703125" customWidth="1"/>
    <col min="14583" max="14583" width="11.140625" customWidth="1"/>
    <col min="14584" max="14584" width="33.140625" customWidth="1"/>
    <col min="14585" max="14585" width="9.42578125" customWidth="1"/>
    <col min="14586" max="14586" width="26.85546875" customWidth="1"/>
    <col min="14587" max="14587" width="74.42578125" customWidth="1"/>
    <col min="14588" max="14588" width="10" customWidth="1"/>
    <col min="14589" max="14589" width="13.140625" customWidth="1"/>
    <col min="14590" max="14590" width="12.5703125" customWidth="1"/>
    <col min="14591" max="14591" width="12.28515625" customWidth="1"/>
    <col min="14592" max="14592" width="11" customWidth="1"/>
    <col min="14593" max="14593" width="9.85546875" customWidth="1"/>
    <col min="14594" max="14594" width="11.28515625" customWidth="1"/>
    <col min="14595" max="14595" width="12.140625" customWidth="1"/>
    <col min="14596" max="14596" width="11.42578125" customWidth="1"/>
    <col min="14597" max="14597" width="9.42578125" customWidth="1"/>
    <col min="14598" max="14599" width="10" customWidth="1"/>
    <col min="14600" max="14600" width="11.42578125" customWidth="1"/>
    <col min="14601" max="14601" width="11.140625" customWidth="1"/>
    <col min="14602" max="14602" width="10" customWidth="1"/>
    <col min="14603" max="14603" width="11.5703125" customWidth="1"/>
    <col min="14604" max="14604" width="10.42578125" bestFit="1" customWidth="1"/>
    <col min="14605" max="14605" width="10" customWidth="1"/>
    <col min="14606" max="14606" width="9.85546875" customWidth="1"/>
    <col min="14607" max="14607" width="11" customWidth="1"/>
    <col min="14608" max="14608" width="10.42578125" bestFit="1" customWidth="1"/>
    <col min="14609" max="14609" width="9.85546875" customWidth="1"/>
    <col min="14610" max="14610" width="10.42578125" bestFit="1" customWidth="1"/>
    <col min="14611" max="14611" width="9.7109375" customWidth="1"/>
    <col min="14612" max="14612" width="9.5703125" customWidth="1"/>
    <col min="14613" max="14613" width="9.85546875" customWidth="1"/>
    <col min="14614" max="14614" width="10.28515625" customWidth="1"/>
    <col min="14615" max="14615" width="9.42578125" customWidth="1"/>
    <col min="14616" max="14618" width="10" customWidth="1"/>
    <col min="14619" max="14619" width="10.42578125" bestFit="1" customWidth="1"/>
    <col min="14620" max="14620" width="11.85546875" customWidth="1"/>
    <col min="14621" max="14621" width="10.28515625" customWidth="1"/>
    <col min="14622" max="14622" width="10" customWidth="1"/>
    <col min="14623" max="14623" width="10.7109375" customWidth="1"/>
    <col min="14624" max="14624" width="10" customWidth="1"/>
    <col min="14625" max="14625" width="9.42578125" customWidth="1"/>
    <col min="14626" max="14626" width="10.42578125" bestFit="1" customWidth="1"/>
    <col min="14627" max="14627" width="11.28515625" customWidth="1"/>
    <col min="14628" max="14628" width="9.85546875" customWidth="1"/>
    <col min="14629" max="14629" width="11.140625" customWidth="1"/>
    <col min="14630" max="14630" width="9.7109375" customWidth="1"/>
    <col min="14631" max="14631" width="10.7109375" customWidth="1"/>
    <col min="14632" max="14632" width="28.5703125" customWidth="1"/>
    <col min="14839" max="14839" width="11.140625" customWidth="1"/>
    <col min="14840" max="14840" width="33.140625" customWidth="1"/>
    <col min="14841" max="14841" width="9.42578125" customWidth="1"/>
    <col min="14842" max="14842" width="26.85546875" customWidth="1"/>
    <col min="14843" max="14843" width="74.42578125" customWidth="1"/>
    <col min="14844" max="14844" width="10" customWidth="1"/>
    <col min="14845" max="14845" width="13.140625" customWidth="1"/>
    <col min="14846" max="14846" width="12.5703125" customWidth="1"/>
    <col min="14847" max="14847" width="12.28515625" customWidth="1"/>
    <col min="14848" max="14848" width="11" customWidth="1"/>
    <col min="14849" max="14849" width="9.85546875" customWidth="1"/>
    <col min="14850" max="14850" width="11.28515625" customWidth="1"/>
    <col min="14851" max="14851" width="12.140625" customWidth="1"/>
    <col min="14852" max="14852" width="11.42578125" customWidth="1"/>
    <col min="14853" max="14853" width="9.42578125" customWidth="1"/>
    <col min="14854" max="14855" width="10" customWidth="1"/>
    <col min="14856" max="14856" width="11.42578125" customWidth="1"/>
    <col min="14857" max="14857" width="11.140625" customWidth="1"/>
    <col min="14858" max="14858" width="10" customWidth="1"/>
    <col min="14859" max="14859" width="11.5703125" customWidth="1"/>
    <col min="14860" max="14860" width="10.42578125" bestFit="1" customWidth="1"/>
    <col min="14861" max="14861" width="10" customWidth="1"/>
    <col min="14862" max="14862" width="9.85546875" customWidth="1"/>
    <col min="14863" max="14863" width="11" customWidth="1"/>
    <col min="14864" max="14864" width="10.42578125" bestFit="1" customWidth="1"/>
    <col min="14865" max="14865" width="9.85546875" customWidth="1"/>
    <col min="14866" max="14866" width="10.42578125" bestFit="1" customWidth="1"/>
    <col min="14867" max="14867" width="9.7109375" customWidth="1"/>
    <col min="14868" max="14868" width="9.5703125" customWidth="1"/>
    <col min="14869" max="14869" width="9.85546875" customWidth="1"/>
    <col min="14870" max="14870" width="10.28515625" customWidth="1"/>
    <col min="14871" max="14871" width="9.42578125" customWidth="1"/>
    <col min="14872" max="14874" width="10" customWidth="1"/>
    <col min="14875" max="14875" width="10.42578125" bestFit="1" customWidth="1"/>
    <col min="14876" max="14876" width="11.85546875" customWidth="1"/>
    <col min="14877" max="14877" width="10.28515625" customWidth="1"/>
    <col min="14878" max="14878" width="10" customWidth="1"/>
    <col min="14879" max="14879" width="10.7109375" customWidth="1"/>
    <col min="14880" max="14880" width="10" customWidth="1"/>
    <col min="14881" max="14881" width="9.42578125" customWidth="1"/>
    <col min="14882" max="14882" width="10.42578125" bestFit="1" customWidth="1"/>
    <col min="14883" max="14883" width="11.28515625" customWidth="1"/>
    <col min="14884" max="14884" width="9.85546875" customWidth="1"/>
    <col min="14885" max="14885" width="11.140625" customWidth="1"/>
    <col min="14886" max="14886" width="9.7109375" customWidth="1"/>
    <col min="14887" max="14887" width="10.7109375" customWidth="1"/>
    <col min="14888" max="14888" width="28.5703125" customWidth="1"/>
    <col min="15095" max="15095" width="11.140625" customWidth="1"/>
    <col min="15096" max="15096" width="33.140625" customWidth="1"/>
    <col min="15097" max="15097" width="9.42578125" customWidth="1"/>
    <col min="15098" max="15098" width="26.85546875" customWidth="1"/>
    <col min="15099" max="15099" width="74.42578125" customWidth="1"/>
    <col min="15100" max="15100" width="10" customWidth="1"/>
    <col min="15101" max="15101" width="13.140625" customWidth="1"/>
    <col min="15102" max="15102" width="12.5703125" customWidth="1"/>
    <col min="15103" max="15103" width="12.28515625" customWidth="1"/>
    <col min="15104" max="15104" width="11" customWidth="1"/>
    <col min="15105" max="15105" width="9.85546875" customWidth="1"/>
    <col min="15106" max="15106" width="11.28515625" customWidth="1"/>
    <col min="15107" max="15107" width="12.140625" customWidth="1"/>
    <col min="15108" max="15108" width="11.42578125" customWidth="1"/>
    <col min="15109" max="15109" width="9.42578125" customWidth="1"/>
    <col min="15110" max="15111" width="10" customWidth="1"/>
    <col min="15112" max="15112" width="11.42578125" customWidth="1"/>
    <col min="15113" max="15113" width="11.140625" customWidth="1"/>
    <col min="15114" max="15114" width="10" customWidth="1"/>
    <col min="15115" max="15115" width="11.5703125" customWidth="1"/>
    <col min="15116" max="15116" width="10.42578125" bestFit="1" customWidth="1"/>
    <col min="15117" max="15117" width="10" customWidth="1"/>
    <col min="15118" max="15118" width="9.85546875" customWidth="1"/>
    <col min="15119" max="15119" width="11" customWidth="1"/>
    <col min="15120" max="15120" width="10.42578125" bestFit="1" customWidth="1"/>
    <col min="15121" max="15121" width="9.85546875" customWidth="1"/>
    <col min="15122" max="15122" width="10.42578125" bestFit="1" customWidth="1"/>
    <col min="15123" max="15123" width="9.7109375" customWidth="1"/>
    <col min="15124" max="15124" width="9.5703125" customWidth="1"/>
    <col min="15125" max="15125" width="9.85546875" customWidth="1"/>
    <col min="15126" max="15126" width="10.28515625" customWidth="1"/>
    <col min="15127" max="15127" width="9.42578125" customWidth="1"/>
    <col min="15128" max="15130" width="10" customWidth="1"/>
    <col min="15131" max="15131" width="10.42578125" bestFit="1" customWidth="1"/>
    <col min="15132" max="15132" width="11.85546875" customWidth="1"/>
    <col min="15133" max="15133" width="10.28515625" customWidth="1"/>
    <col min="15134" max="15134" width="10" customWidth="1"/>
    <col min="15135" max="15135" width="10.7109375" customWidth="1"/>
    <col min="15136" max="15136" width="10" customWidth="1"/>
    <col min="15137" max="15137" width="9.42578125" customWidth="1"/>
    <col min="15138" max="15138" width="10.42578125" bestFit="1" customWidth="1"/>
    <col min="15139" max="15139" width="11.28515625" customWidth="1"/>
    <col min="15140" max="15140" width="9.85546875" customWidth="1"/>
    <col min="15141" max="15141" width="11.140625" customWidth="1"/>
    <col min="15142" max="15142" width="9.7109375" customWidth="1"/>
    <col min="15143" max="15143" width="10.7109375" customWidth="1"/>
    <col min="15144" max="15144" width="28.5703125" customWidth="1"/>
    <col min="15351" max="15351" width="11.140625" customWidth="1"/>
    <col min="15352" max="15352" width="33.140625" customWidth="1"/>
    <col min="15353" max="15353" width="9.42578125" customWidth="1"/>
    <col min="15354" max="15354" width="26.85546875" customWidth="1"/>
    <col min="15355" max="15355" width="74.42578125" customWidth="1"/>
    <col min="15356" max="15356" width="10" customWidth="1"/>
    <col min="15357" max="15357" width="13.140625" customWidth="1"/>
    <col min="15358" max="15358" width="12.5703125" customWidth="1"/>
    <col min="15359" max="15359" width="12.28515625" customWidth="1"/>
    <col min="15360" max="15360" width="11" customWidth="1"/>
    <col min="15361" max="15361" width="9.85546875" customWidth="1"/>
    <col min="15362" max="15362" width="11.28515625" customWidth="1"/>
    <col min="15363" max="15363" width="12.140625" customWidth="1"/>
    <col min="15364" max="15364" width="11.42578125" customWidth="1"/>
    <col min="15365" max="15365" width="9.42578125" customWidth="1"/>
    <col min="15366" max="15367" width="10" customWidth="1"/>
    <col min="15368" max="15368" width="11.42578125" customWidth="1"/>
    <col min="15369" max="15369" width="11.140625" customWidth="1"/>
    <col min="15370" max="15370" width="10" customWidth="1"/>
    <col min="15371" max="15371" width="11.5703125" customWidth="1"/>
    <col min="15372" max="15372" width="10.42578125" bestFit="1" customWidth="1"/>
    <col min="15373" max="15373" width="10" customWidth="1"/>
    <col min="15374" max="15374" width="9.85546875" customWidth="1"/>
    <col min="15375" max="15375" width="11" customWidth="1"/>
    <col min="15376" max="15376" width="10.42578125" bestFit="1" customWidth="1"/>
    <col min="15377" max="15377" width="9.85546875" customWidth="1"/>
    <col min="15378" max="15378" width="10.42578125" bestFit="1" customWidth="1"/>
    <col min="15379" max="15379" width="9.7109375" customWidth="1"/>
    <col min="15380" max="15380" width="9.5703125" customWidth="1"/>
    <col min="15381" max="15381" width="9.85546875" customWidth="1"/>
    <col min="15382" max="15382" width="10.28515625" customWidth="1"/>
    <col min="15383" max="15383" width="9.42578125" customWidth="1"/>
    <col min="15384" max="15386" width="10" customWidth="1"/>
    <col min="15387" max="15387" width="10.42578125" bestFit="1" customWidth="1"/>
    <col min="15388" max="15388" width="11.85546875" customWidth="1"/>
    <col min="15389" max="15389" width="10.28515625" customWidth="1"/>
    <col min="15390" max="15390" width="10" customWidth="1"/>
    <col min="15391" max="15391" width="10.7109375" customWidth="1"/>
    <col min="15392" max="15392" width="10" customWidth="1"/>
    <col min="15393" max="15393" width="9.42578125" customWidth="1"/>
    <col min="15394" max="15394" width="10.42578125" bestFit="1" customWidth="1"/>
    <col min="15395" max="15395" width="11.28515625" customWidth="1"/>
    <col min="15396" max="15396" width="9.85546875" customWidth="1"/>
    <col min="15397" max="15397" width="11.140625" customWidth="1"/>
    <col min="15398" max="15398" width="9.7109375" customWidth="1"/>
    <col min="15399" max="15399" width="10.7109375" customWidth="1"/>
    <col min="15400" max="15400" width="28.5703125" customWidth="1"/>
    <col min="15607" max="15607" width="11.140625" customWidth="1"/>
    <col min="15608" max="15608" width="33.140625" customWidth="1"/>
    <col min="15609" max="15609" width="9.42578125" customWidth="1"/>
    <col min="15610" max="15610" width="26.85546875" customWidth="1"/>
    <col min="15611" max="15611" width="74.42578125" customWidth="1"/>
    <col min="15612" max="15612" width="10" customWidth="1"/>
    <col min="15613" max="15613" width="13.140625" customWidth="1"/>
    <col min="15614" max="15614" width="12.5703125" customWidth="1"/>
    <col min="15615" max="15615" width="12.28515625" customWidth="1"/>
    <col min="15616" max="15616" width="11" customWidth="1"/>
    <col min="15617" max="15617" width="9.85546875" customWidth="1"/>
    <col min="15618" max="15618" width="11.28515625" customWidth="1"/>
    <col min="15619" max="15619" width="12.140625" customWidth="1"/>
    <col min="15620" max="15620" width="11.42578125" customWidth="1"/>
    <col min="15621" max="15621" width="9.42578125" customWidth="1"/>
    <col min="15622" max="15623" width="10" customWidth="1"/>
    <col min="15624" max="15624" width="11.42578125" customWidth="1"/>
    <col min="15625" max="15625" width="11.140625" customWidth="1"/>
    <col min="15626" max="15626" width="10" customWidth="1"/>
    <col min="15627" max="15627" width="11.5703125" customWidth="1"/>
    <col min="15628" max="15628" width="10.42578125" bestFit="1" customWidth="1"/>
    <col min="15629" max="15629" width="10" customWidth="1"/>
    <col min="15630" max="15630" width="9.85546875" customWidth="1"/>
    <col min="15631" max="15631" width="11" customWidth="1"/>
    <col min="15632" max="15632" width="10.42578125" bestFit="1" customWidth="1"/>
    <col min="15633" max="15633" width="9.85546875" customWidth="1"/>
    <col min="15634" max="15634" width="10.42578125" bestFit="1" customWidth="1"/>
    <col min="15635" max="15635" width="9.7109375" customWidth="1"/>
    <col min="15636" max="15636" width="9.5703125" customWidth="1"/>
    <col min="15637" max="15637" width="9.85546875" customWidth="1"/>
    <col min="15638" max="15638" width="10.28515625" customWidth="1"/>
    <col min="15639" max="15639" width="9.42578125" customWidth="1"/>
    <col min="15640" max="15642" width="10" customWidth="1"/>
    <col min="15643" max="15643" width="10.42578125" bestFit="1" customWidth="1"/>
    <col min="15644" max="15644" width="11.85546875" customWidth="1"/>
    <col min="15645" max="15645" width="10.28515625" customWidth="1"/>
    <col min="15646" max="15646" width="10" customWidth="1"/>
    <col min="15647" max="15647" width="10.7109375" customWidth="1"/>
    <col min="15648" max="15648" width="10" customWidth="1"/>
    <col min="15649" max="15649" width="9.42578125" customWidth="1"/>
    <col min="15650" max="15650" width="10.42578125" bestFit="1" customWidth="1"/>
    <col min="15651" max="15651" width="11.28515625" customWidth="1"/>
    <col min="15652" max="15652" width="9.85546875" customWidth="1"/>
    <col min="15653" max="15653" width="11.140625" customWidth="1"/>
    <col min="15654" max="15654" width="9.7109375" customWidth="1"/>
    <col min="15655" max="15655" width="10.7109375" customWidth="1"/>
    <col min="15656" max="15656" width="28.5703125" customWidth="1"/>
    <col min="15863" max="15863" width="11.140625" customWidth="1"/>
    <col min="15864" max="15864" width="33.140625" customWidth="1"/>
    <col min="15865" max="15865" width="9.42578125" customWidth="1"/>
    <col min="15866" max="15866" width="26.85546875" customWidth="1"/>
    <col min="15867" max="15867" width="74.42578125" customWidth="1"/>
    <col min="15868" max="15868" width="10" customWidth="1"/>
    <col min="15869" max="15869" width="13.140625" customWidth="1"/>
    <col min="15870" max="15870" width="12.5703125" customWidth="1"/>
    <col min="15871" max="15871" width="12.28515625" customWidth="1"/>
    <col min="15872" max="15872" width="11" customWidth="1"/>
    <col min="15873" max="15873" width="9.85546875" customWidth="1"/>
    <col min="15874" max="15874" width="11.28515625" customWidth="1"/>
    <col min="15875" max="15875" width="12.140625" customWidth="1"/>
    <col min="15876" max="15876" width="11.42578125" customWidth="1"/>
    <col min="15877" max="15877" width="9.42578125" customWidth="1"/>
    <col min="15878" max="15879" width="10" customWidth="1"/>
    <col min="15880" max="15880" width="11.42578125" customWidth="1"/>
    <col min="15881" max="15881" width="11.140625" customWidth="1"/>
    <col min="15882" max="15882" width="10" customWidth="1"/>
    <col min="15883" max="15883" width="11.5703125" customWidth="1"/>
    <col min="15884" max="15884" width="10.42578125" bestFit="1" customWidth="1"/>
    <col min="15885" max="15885" width="10" customWidth="1"/>
    <col min="15886" max="15886" width="9.85546875" customWidth="1"/>
    <col min="15887" max="15887" width="11" customWidth="1"/>
    <col min="15888" max="15888" width="10.42578125" bestFit="1" customWidth="1"/>
    <col min="15889" max="15889" width="9.85546875" customWidth="1"/>
    <col min="15890" max="15890" width="10.42578125" bestFit="1" customWidth="1"/>
    <col min="15891" max="15891" width="9.7109375" customWidth="1"/>
    <col min="15892" max="15892" width="9.5703125" customWidth="1"/>
    <col min="15893" max="15893" width="9.85546875" customWidth="1"/>
    <col min="15894" max="15894" width="10.28515625" customWidth="1"/>
    <col min="15895" max="15895" width="9.42578125" customWidth="1"/>
    <col min="15896" max="15898" width="10" customWidth="1"/>
    <col min="15899" max="15899" width="10.42578125" bestFit="1" customWidth="1"/>
    <col min="15900" max="15900" width="11.85546875" customWidth="1"/>
    <col min="15901" max="15901" width="10.28515625" customWidth="1"/>
    <col min="15902" max="15902" width="10" customWidth="1"/>
    <col min="15903" max="15903" width="10.7109375" customWidth="1"/>
    <col min="15904" max="15904" width="10" customWidth="1"/>
    <col min="15905" max="15905" width="9.42578125" customWidth="1"/>
    <col min="15906" max="15906" width="10.42578125" bestFit="1" customWidth="1"/>
    <col min="15907" max="15907" width="11.28515625" customWidth="1"/>
    <col min="15908" max="15908" width="9.85546875" customWidth="1"/>
    <col min="15909" max="15909" width="11.140625" customWidth="1"/>
    <col min="15910" max="15910" width="9.7109375" customWidth="1"/>
    <col min="15911" max="15911" width="10.7109375" customWidth="1"/>
    <col min="15912" max="15912" width="28.5703125" customWidth="1"/>
    <col min="16119" max="16119" width="11.140625" customWidth="1"/>
    <col min="16120" max="16120" width="33.140625" customWidth="1"/>
    <col min="16121" max="16121" width="9.42578125" customWidth="1"/>
    <col min="16122" max="16122" width="26.85546875" customWidth="1"/>
    <col min="16123" max="16123" width="74.42578125" customWidth="1"/>
    <col min="16124" max="16124" width="10" customWidth="1"/>
    <col min="16125" max="16125" width="13.140625" customWidth="1"/>
    <col min="16126" max="16126" width="12.5703125" customWidth="1"/>
    <col min="16127" max="16127" width="12.28515625" customWidth="1"/>
    <col min="16128" max="16128" width="11" customWidth="1"/>
    <col min="16129" max="16129" width="9.85546875" customWidth="1"/>
    <col min="16130" max="16130" width="11.28515625" customWidth="1"/>
    <col min="16131" max="16131" width="12.140625" customWidth="1"/>
    <col min="16132" max="16132" width="11.42578125" customWidth="1"/>
    <col min="16133" max="16133" width="9.42578125" customWidth="1"/>
    <col min="16134" max="16135" width="10" customWidth="1"/>
    <col min="16136" max="16136" width="11.42578125" customWidth="1"/>
    <col min="16137" max="16137" width="11.140625" customWidth="1"/>
    <col min="16138" max="16138" width="10" customWidth="1"/>
    <col min="16139" max="16139" width="11.5703125" customWidth="1"/>
    <col min="16140" max="16140" width="10.42578125" bestFit="1" customWidth="1"/>
    <col min="16141" max="16141" width="10" customWidth="1"/>
    <col min="16142" max="16142" width="9.85546875" customWidth="1"/>
    <col min="16143" max="16143" width="11" customWidth="1"/>
    <col min="16144" max="16144" width="10.42578125" bestFit="1" customWidth="1"/>
    <col min="16145" max="16145" width="9.85546875" customWidth="1"/>
    <col min="16146" max="16146" width="10.42578125" bestFit="1" customWidth="1"/>
    <col min="16147" max="16147" width="9.7109375" customWidth="1"/>
    <col min="16148" max="16148" width="9.5703125" customWidth="1"/>
    <col min="16149" max="16149" width="9.85546875" customWidth="1"/>
    <col min="16150" max="16150" width="10.28515625" customWidth="1"/>
    <col min="16151" max="16151" width="9.42578125" customWidth="1"/>
    <col min="16152" max="16154" width="10" customWidth="1"/>
    <col min="16155" max="16155" width="10.42578125" bestFit="1" customWidth="1"/>
    <col min="16156" max="16156" width="11.85546875" customWidth="1"/>
    <col min="16157" max="16157" width="10.28515625" customWidth="1"/>
    <col min="16158" max="16158" width="10" customWidth="1"/>
    <col min="16159" max="16159" width="10.7109375" customWidth="1"/>
    <col min="16160" max="16160" width="10" customWidth="1"/>
    <col min="16161" max="16161" width="9.42578125" customWidth="1"/>
    <col min="16162" max="16162" width="10.42578125" bestFit="1" customWidth="1"/>
    <col min="16163" max="16163" width="11.28515625" customWidth="1"/>
    <col min="16164" max="16164" width="9.85546875" customWidth="1"/>
    <col min="16165" max="16165" width="11.140625" customWidth="1"/>
    <col min="16166" max="16166" width="9.7109375" customWidth="1"/>
    <col min="16167" max="16167" width="10.7109375" customWidth="1"/>
    <col min="16168" max="16168" width="28.5703125" customWidth="1"/>
  </cols>
  <sheetData>
    <row r="1" spans="1:49">
      <c r="AL1" s="148" t="s">
        <v>307</v>
      </c>
    </row>
    <row r="2" spans="1:49">
      <c r="AL2" s="149" t="s">
        <v>308</v>
      </c>
    </row>
    <row r="3" spans="1:49">
      <c r="AL3" s="149" t="s">
        <v>309</v>
      </c>
    </row>
    <row r="4" spans="1:49" ht="45">
      <c r="A4" s="150"/>
      <c r="B4" s="394" t="s">
        <v>310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</row>
    <row r="5" spans="1:49">
      <c r="A5" s="150"/>
      <c r="B5" s="151"/>
      <c r="C5" s="152"/>
      <c r="D5" s="153"/>
      <c r="E5" s="151"/>
      <c r="F5" s="150"/>
      <c r="G5" s="150"/>
      <c r="H5" s="150"/>
      <c r="I5" s="150"/>
      <c r="J5" s="150"/>
      <c r="K5" s="150"/>
      <c r="L5" s="150"/>
      <c r="M5" s="150"/>
      <c r="N5" s="154"/>
      <c r="O5" s="154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E5" s="155"/>
      <c r="AF5" s="155"/>
      <c r="AG5" s="155"/>
      <c r="AH5" s="152"/>
      <c r="AI5" s="152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</row>
    <row r="6" spans="1:49" ht="45" customHeight="1">
      <c r="A6" s="150"/>
      <c r="B6" s="394" t="s">
        <v>378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</row>
    <row r="7" spans="1:49" ht="45.75" thickBot="1">
      <c r="A7" s="150"/>
      <c r="B7" s="395"/>
      <c r="C7" s="395"/>
      <c r="D7" s="395"/>
      <c r="E7" s="156"/>
      <c r="F7" s="154"/>
      <c r="G7" s="154"/>
      <c r="H7" s="154"/>
      <c r="I7" s="150"/>
      <c r="J7" s="150"/>
      <c r="K7" s="150"/>
      <c r="L7" s="150"/>
      <c r="M7" s="150"/>
      <c r="N7" s="154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0"/>
      <c r="AK7" s="150"/>
      <c r="AM7" s="158"/>
      <c r="AN7" s="158"/>
      <c r="AO7" s="158"/>
      <c r="AP7" s="158"/>
      <c r="AQ7" s="150"/>
      <c r="AR7" s="150"/>
      <c r="AS7" s="159"/>
      <c r="AT7" s="150"/>
      <c r="AU7" s="150"/>
      <c r="AV7" s="150"/>
      <c r="AW7" s="150"/>
    </row>
    <row r="8" spans="1:49" ht="75" customHeight="1" thickBot="1">
      <c r="A8" s="150"/>
      <c r="B8" s="396" t="s">
        <v>311</v>
      </c>
      <c r="C8" s="420" t="s">
        <v>377</v>
      </c>
      <c r="D8" s="421"/>
      <c r="E8" s="422"/>
      <c r="F8" s="398" t="s">
        <v>312</v>
      </c>
      <c r="G8" s="399"/>
      <c r="H8" s="399"/>
      <c r="I8" s="400"/>
      <c r="J8" s="401" t="s">
        <v>313</v>
      </c>
      <c r="K8" s="402"/>
      <c r="L8" s="402"/>
      <c r="M8" s="403"/>
      <c r="N8" s="398" t="s">
        <v>314</v>
      </c>
      <c r="O8" s="399"/>
      <c r="P8" s="399"/>
      <c r="Q8" s="399"/>
      <c r="R8" s="400"/>
      <c r="S8" s="401" t="s">
        <v>315</v>
      </c>
      <c r="T8" s="402"/>
      <c r="U8" s="402"/>
      <c r="V8" s="403"/>
      <c r="W8" s="398" t="s">
        <v>316</v>
      </c>
      <c r="X8" s="399"/>
      <c r="Y8" s="399"/>
      <c r="Z8" s="399"/>
      <c r="AA8" s="400"/>
      <c r="AB8" s="401" t="s">
        <v>317</v>
      </c>
      <c r="AC8" s="402"/>
      <c r="AD8" s="402"/>
      <c r="AE8" s="403"/>
      <c r="AF8" s="401" t="s">
        <v>318</v>
      </c>
      <c r="AG8" s="402"/>
      <c r="AH8" s="402"/>
      <c r="AI8" s="402"/>
      <c r="AJ8" s="401" t="s">
        <v>319</v>
      </c>
      <c r="AK8" s="402"/>
      <c r="AL8" s="402"/>
      <c r="AM8" s="403"/>
      <c r="AN8" s="401" t="s">
        <v>320</v>
      </c>
      <c r="AO8" s="402"/>
      <c r="AP8" s="402"/>
      <c r="AQ8" s="402"/>
      <c r="AR8" s="403"/>
      <c r="AS8" s="401" t="s">
        <v>321</v>
      </c>
      <c r="AT8" s="402"/>
      <c r="AU8" s="402"/>
      <c r="AV8" s="402"/>
      <c r="AW8" s="403"/>
    </row>
    <row r="9" spans="1:49" ht="192.75" customHeight="1" thickBot="1">
      <c r="A9" s="150"/>
      <c r="B9" s="397"/>
      <c r="C9" s="423"/>
      <c r="D9" s="424"/>
      <c r="E9" s="425"/>
      <c r="F9" s="160" t="s">
        <v>375</v>
      </c>
      <c r="G9" s="161" t="s">
        <v>323</v>
      </c>
      <c r="H9" s="161" t="s">
        <v>324</v>
      </c>
      <c r="I9" s="162" t="s">
        <v>325</v>
      </c>
      <c r="J9" s="163" t="s">
        <v>326</v>
      </c>
      <c r="K9" s="161" t="s">
        <v>327</v>
      </c>
      <c r="L9" s="161" t="s">
        <v>328</v>
      </c>
      <c r="M9" s="162" t="s">
        <v>329</v>
      </c>
      <c r="N9" s="163" t="s">
        <v>330</v>
      </c>
      <c r="O9" s="161" t="s">
        <v>331</v>
      </c>
      <c r="P9" s="161" t="s">
        <v>332</v>
      </c>
      <c r="Q9" s="161" t="s">
        <v>333</v>
      </c>
      <c r="R9" s="162" t="s">
        <v>334</v>
      </c>
      <c r="S9" s="163" t="s">
        <v>322</v>
      </c>
      <c r="T9" s="161" t="s">
        <v>323</v>
      </c>
      <c r="U9" s="161" t="s">
        <v>324</v>
      </c>
      <c r="V9" s="162" t="s">
        <v>325</v>
      </c>
      <c r="W9" s="163" t="s">
        <v>335</v>
      </c>
      <c r="X9" s="164" t="s">
        <v>336</v>
      </c>
      <c r="Y9" s="164" t="s">
        <v>337</v>
      </c>
      <c r="Z9" s="164" t="s">
        <v>338</v>
      </c>
      <c r="AA9" s="165" t="s">
        <v>339</v>
      </c>
      <c r="AB9" s="160" t="s">
        <v>340</v>
      </c>
      <c r="AC9" s="164" t="s">
        <v>341</v>
      </c>
      <c r="AD9" s="164" t="s">
        <v>342</v>
      </c>
      <c r="AE9" s="165" t="s">
        <v>343</v>
      </c>
      <c r="AF9" s="160" t="s">
        <v>340</v>
      </c>
      <c r="AG9" s="164" t="s">
        <v>341</v>
      </c>
      <c r="AH9" s="164" t="s">
        <v>342</v>
      </c>
      <c r="AI9" s="166" t="s">
        <v>344</v>
      </c>
      <c r="AJ9" s="160" t="s">
        <v>345</v>
      </c>
      <c r="AK9" s="164" t="s">
        <v>327</v>
      </c>
      <c r="AL9" s="164" t="s">
        <v>328</v>
      </c>
      <c r="AM9" s="165" t="s">
        <v>329</v>
      </c>
      <c r="AN9" s="160" t="s">
        <v>346</v>
      </c>
      <c r="AO9" s="164" t="s">
        <v>347</v>
      </c>
      <c r="AP9" s="164" t="s">
        <v>348</v>
      </c>
      <c r="AQ9" s="164" t="s">
        <v>349</v>
      </c>
      <c r="AR9" s="165" t="s">
        <v>350</v>
      </c>
      <c r="AS9" s="160" t="s">
        <v>322</v>
      </c>
      <c r="AT9" s="164" t="s">
        <v>323</v>
      </c>
      <c r="AU9" s="164" t="s">
        <v>324</v>
      </c>
      <c r="AV9" s="164" t="s">
        <v>351</v>
      </c>
      <c r="AW9" s="165" t="s">
        <v>326</v>
      </c>
    </row>
    <row r="10" spans="1:49" ht="45" customHeight="1" thickBot="1">
      <c r="A10" s="150"/>
      <c r="B10" s="167"/>
      <c r="C10" s="168"/>
      <c r="D10" s="169"/>
      <c r="E10" s="170"/>
      <c r="F10" s="171">
        <v>1</v>
      </c>
      <c r="G10" s="172">
        <v>2</v>
      </c>
      <c r="H10" s="172">
        <v>3</v>
      </c>
      <c r="I10" s="172">
        <v>4</v>
      </c>
      <c r="J10" s="171">
        <v>5</v>
      </c>
      <c r="K10" s="172">
        <v>6</v>
      </c>
      <c r="L10" s="172">
        <v>7</v>
      </c>
      <c r="M10" s="172">
        <v>8</v>
      </c>
      <c r="N10" s="171">
        <v>9</v>
      </c>
      <c r="O10" s="172">
        <v>10</v>
      </c>
      <c r="P10" s="172">
        <v>11</v>
      </c>
      <c r="Q10" s="172">
        <v>12</v>
      </c>
      <c r="R10" s="171">
        <v>13</v>
      </c>
      <c r="S10" s="172">
        <v>14</v>
      </c>
      <c r="T10" s="172">
        <v>15</v>
      </c>
      <c r="U10" s="172">
        <v>16</v>
      </c>
      <c r="V10" s="171">
        <v>17</v>
      </c>
      <c r="W10" s="172">
        <v>18</v>
      </c>
      <c r="X10" s="172">
        <v>19</v>
      </c>
      <c r="Y10" s="172">
        <v>20</v>
      </c>
      <c r="Z10" s="171">
        <v>21</v>
      </c>
      <c r="AA10" s="172">
        <v>22</v>
      </c>
      <c r="AB10" s="172">
        <v>23</v>
      </c>
      <c r="AC10" s="172">
        <v>24</v>
      </c>
      <c r="AD10" s="171">
        <v>25</v>
      </c>
      <c r="AE10" s="172">
        <v>26</v>
      </c>
      <c r="AF10" s="172">
        <v>27</v>
      </c>
      <c r="AG10" s="172">
        <v>28</v>
      </c>
      <c r="AH10" s="171">
        <v>29</v>
      </c>
      <c r="AI10" s="172">
        <v>30</v>
      </c>
      <c r="AJ10" s="172">
        <v>31</v>
      </c>
      <c r="AK10" s="172">
        <v>32</v>
      </c>
      <c r="AL10" s="171">
        <v>33</v>
      </c>
      <c r="AM10" s="172">
        <v>34</v>
      </c>
      <c r="AN10" s="172">
        <v>35</v>
      </c>
      <c r="AO10" s="172">
        <v>36</v>
      </c>
      <c r="AP10" s="171">
        <v>37</v>
      </c>
      <c r="AQ10" s="172">
        <v>38</v>
      </c>
      <c r="AR10" s="172">
        <v>39</v>
      </c>
      <c r="AS10" s="172">
        <v>40</v>
      </c>
      <c r="AT10" s="171">
        <v>41</v>
      </c>
      <c r="AU10" s="172">
        <v>42</v>
      </c>
      <c r="AV10" s="172">
        <v>43</v>
      </c>
      <c r="AW10" s="172">
        <v>44</v>
      </c>
    </row>
    <row r="11" spans="1:49" ht="54" customHeight="1" thickBot="1">
      <c r="A11" s="150"/>
      <c r="B11" s="417" t="s">
        <v>376</v>
      </c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9"/>
    </row>
    <row r="12" spans="1:49" ht="52.5" customHeight="1">
      <c r="A12" s="150"/>
      <c r="B12" s="173">
        <v>1</v>
      </c>
      <c r="C12" s="426" t="s">
        <v>371</v>
      </c>
      <c r="D12" s="427"/>
      <c r="E12" s="428"/>
      <c r="F12" s="174"/>
      <c r="G12" s="175"/>
      <c r="H12" s="175"/>
      <c r="I12" s="176"/>
      <c r="J12" s="174"/>
      <c r="K12" s="175"/>
      <c r="L12" s="175"/>
      <c r="M12" s="176"/>
      <c r="N12" s="174"/>
      <c r="O12" s="177"/>
      <c r="P12" s="175"/>
      <c r="Q12" s="175"/>
      <c r="R12" s="176"/>
      <c r="S12" s="174"/>
      <c r="T12" s="175"/>
      <c r="U12" s="175"/>
      <c r="V12" s="176"/>
      <c r="W12" s="174"/>
      <c r="X12" s="263" t="s">
        <v>352</v>
      </c>
      <c r="Y12" s="263" t="s">
        <v>352</v>
      </c>
      <c r="Z12" s="175"/>
      <c r="AA12" s="268"/>
      <c r="AB12" s="174"/>
      <c r="AC12" s="175"/>
      <c r="AD12" s="175"/>
      <c r="AE12" s="176"/>
      <c r="AF12" s="271"/>
      <c r="AG12" s="175"/>
      <c r="AH12" s="177"/>
      <c r="AI12" s="178"/>
      <c r="AJ12" s="179"/>
      <c r="AK12" s="175"/>
      <c r="AL12" s="175"/>
      <c r="AM12" s="176"/>
      <c r="AN12" s="174"/>
      <c r="AO12" s="175"/>
      <c r="AP12" s="175"/>
      <c r="AQ12" s="175"/>
      <c r="AR12" s="176"/>
      <c r="AS12" s="174"/>
      <c r="AT12" s="175"/>
      <c r="AU12" s="175"/>
      <c r="AV12" s="175"/>
      <c r="AW12" s="262" t="s">
        <v>352</v>
      </c>
    </row>
    <row r="13" spans="1:49" ht="52.5" customHeight="1">
      <c r="A13" s="150"/>
      <c r="B13" s="180">
        <v>2</v>
      </c>
      <c r="C13" s="429" t="s">
        <v>372</v>
      </c>
      <c r="D13" s="430"/>
      <c r="E13" s="431"/>
      <c r="F13" s="181"/>
      <c r="G13" s="182"/>
      <c r="H13" s="182"/>
      <c r="I13" s="183"/>
      <c r="J13" s="181"/>
      <c r="K13" s="182"/>
      <c r="L13" s="182"/>
      <c r="M13" s="183"/>
      <c r="N13" s="181"/>
      <c r="O13" s="184"/>
      <c r="P13" s="182"/>
      <c r="Q13" s="182"/>
      <c r="R13" s="183"/>
      <c r="S13" s="181"/>
      <c r="T13" s="182"/>
      <c r="U13" s="182"/>
      <c r="V13" s="183"/>
      <c r="W13" s="181"/>
      <c r="X13" s="197" t="s">
        <v>352</v>
      </c>
      <c r="Y13" s="197" t="s">
        <v>352</v>
      </c>
      <c r="Z13" s="193"/>
      <c r="AA13" s="269"/>
      <c r="AB13" s="181"/>
      <c r="AC13" s="182"/>
      <c r="AD13" s="182"/>
      <c r="AE13" s="183"/>
      <c r="AF13" s="188"/>
      <c r="AG13" s="182"/>
      <c r="AH13" s="184"/>
      <c r="AI13" s="185"/>
      <c r="AJ13" s="186"/>
      <c r="AK13" s="182"/>
      <c r="AL13" s="182"/>
      <c r="AM13" s="183"/>
      <c r="AN13" s="181"/>
      <c r="AO13" s="182"/>
      <c r="AP13" s="182"/>
      <c r="AQ13" s="182"/>
      <c r="AR13" s="183"/>
      <c r="AS13" s="181"/>
      <c r="AT13" s="182"/>
      <c r="AU13" s="195" t="s">
        <v>355</v>
      </c>
      <c r="AV13" s="195" t="s">
        <v>355</v>
      </c>
      <c r="AW13" s="194" t="s">
        <v>355</v>
      </c>
    </row>
    <row r="14" spans="1:49" ht="49.5" customHeight="1">
      <c r="A14" s="150"/>
      <c r="B14" s="180">
        <v>3</v>
      </c>
      <c r="C14" s="429" t="s">
        <v>373</v>
      </c>
      <c r="D14" s="430"/>
      <c r="E14" s="431"/>
      <c r="F14" s="181"/>
      <c r="G14" s="182"/>
      <c r="H14" s="182"/>
      <c r="I14" s="183"/>
      <c r="J14" s="181"/>
      <c r="K14" s="182"/>
      <c r="L14" s="182"/>
      <c r="M14" s="183"/>
      <c r="N14" s="266"/>
      <c r="O14" s="184"/>
      <c r="P14" s="182"/>
      <c r="Q14" s="182"/>
      <c r="R14" s="183"/>
      <c r="S14" s="181"/>
      <c r="T14" s="182"/>
      <c r="U14" s="182"/>
      <c r="V14" s="183"/>
      <c r="W14" s="181"/>
      <c r="X14" s="197" t="s">
        <v>352</v>
      </c>
      <c r="Y14" s="197" t="s">
        <v>352</v>
      </c>
      <c r="Z14" s="193"/>
      <c r="AA14" s="269"/>
      <c r="AB14" s="181"/>
      <c r="AC14" s="182"/>
      <c r="AD14" s="182"/>
      <c r="AE14" s="183"/>
      <c r="AF14" s="188"/>
      <c r="AG14" s="182"/>
      <c r="AH14" s="184"/>
      <c r="AI14" s="185"/>
      <c r="AJ14" s="186"/>
      <c r="AK14" s="182"/>
      <c r="AL14" s="182"/>
      <c r="AM14" s="183"/>
      <c r="AN14" s="181"/>
      <c r="AO14" s="182"/>
      <c r="AP14" s="182"/>
      <c r="AQ14" s="182"/>
      <c r="AR14" s="183"/>
      <c r="AS14" s="195" t="s">
        <v>355</v>
      </c>
      <c r="AT14" s="195" t="s">
        <v>355</v>
      </c>
      <c r="AU14" s="195" t="s">
        <v>355</v>
      </c>
      <c r="AV14" s="195" t="s">
        <v>355</v>
      </c>
      <c r="AW14" s="264" t="s">
        <v>352</v>
      </c>
    </row>
    <row r="15" spans="1:49" ht="47.25" customHeight="1" thickBot="1">
      <c r="A15" s="150"/>
      <c r="B15" s="196">
        <v>4</v>
      </c>
      <c r="C15" s="414" t="s">
        <v>374</v>
      </c>
      <c r="D15" s="415"/>
      <c r="E15" s="416"/>
      <c r="F15" s="209">
        <v>8</v>
      </c>
      <c r="G15" s="209">
        <v>8</v>
      </c>
      <c r="H15" s="209">
        <v>8</v>
      </c>
      <c r="I15" s="209">
        <v>8</v>
      </c>
      <c r="J15" s="199">
        <v>8</v>
      </c>
      <c r="K15" s="209">
        <v>8</v>
      </c>
      <c r="L15" s="190"/>
      <c r="M15" s="191"/>
      <c r="N15" s="267"/>
      <c r="O15" s="265"/>
      <c r="P15" s="265"/>
      <c r="Q15" s="265"/>
      <c r="R15" s="265"/>
      <c r="S15" s="189"/>
      <c r="T15" s="200" t="s">
        <v>354</v>
      </c>
      <c r="U15" s="200" t="s">
        <v>354</v>
      </c>
      <c r="V15" s="201" t="s">
        <v>354</v>
      </c>
      <c r="W15" s="209" t="s">
        <v>354</v>
      </c>
      <c r="X15" s="198" t="s">
        <v>352</v>
      </c>
      <c r="Y15" s="198" t="s">
        <v>352</v>
      </c>
      <c r="Z15" s="209"/>
      <c r="AA15" s="270"/>
      <c r="AB15" s="208"/>
      <c r="AC15" s="209"/>
      <c r="AD15" s="209"/>
      <c r="AE15" s="207">
        <v>8</v>
      </c>
      <c r="AF15" s="272">
        <v>8</v>
      </c>
      <c r="AG15" s="209">
        <v>8</v>
      </c>
      <c r="AH15" s="209">
        <v>8</v>
      </c>
      <c r="AI15" s="209">
        <v>8</v>
      </c>
      <c r="AJ15" s="208">
        <v>8</v>
      </c>
      <c r="AK15" s="209">
        <v>8</v>
      </c>
      <c r="AL15" s="209">
        <v>8</v>
      </c>
      <c r="AM15" s="207" t="s">
        <v>356</v>
      </c>
      <c r="AN15" s="210" t="s">
        <v>356</v>
      </c>
      <c r="AO15" s="203" t="s">
        <v>356</v>
      </c>
      <c r="AP15" s="211" t="s">
        <v>356</v>
      </c>
      <c r="AQ15" s="203"/>
      <c r="AR15" s="202"/>
      <c r="AS15" s="206"/>
      <c r="AT15" s="205"/>
      <c r="AU15" s="212" t="s">
        <v>357</v>
      </c>
      <c r="AV15" s="212" t="s">
        <v>357</v>
      </c>
      <c r="AW15" s="192"/>
    </row>
    <row r="16" spans="1:49" ht="52.5" customHeight="1">
      <c r="A16" s="150"/>
      <c r="B16" s="405" t="s">
        <v>358</v>
      </c>
      <c r="C16" s="405"/>
      <c r="D16" s="405"/>
      <c r="AN16" s="213"/>
      <c r="AO16" s="213"/>
      <c r="AW16" s="150"/>
    </row>
    <row r="17" spans="1:49" ht="40.5" customHeight="1">
      <c r="A17" s="150"/>
      <c r="B17" s="406"/>
      <c r="C17" s="406"/>
      <c r="D17" s="406"/>
      <c r="V17" s="214"/>
      <c r="W17" s="214"/>
      <c r="X17" s="151"/>
      <c r="Y17" s="215"/>
      <c r="Z17" s="215"/>
      <c r="AA17" s="215"/>
      <c r="AB17" s="215"/>
      <c r="AC17" s="215"/>
      <c r="AD17" s="215"/>
      <c r="AF17" s="145"/>
      <c r="AG17" s="145"/>
      <c r="AH17" s="145"/>
      <c r="AI17" s="145"/>
      <c r="AJ17" s="213"/>
      <c r="AK17" s="216"/>
      <c r="AL17" s="216"/>
      <c r="AM17" s="213"/>
      <c r="AN17" s="217"/>
      <c r="AO17" s="216"/>
      <c r="AQ17" s="218"/>
      <c r="AR17" s="218"/>
      <c r="AS17" s="218"/>
      <c r="AT17" s="218"/>
      <c r="AU17" s="218"/>
      <c r="AV17" s="218"/>
    </row>
    <row r="18" spans="1:49" ht="87.75" customHeight="1">
      <c r="A18" s="219"/>
      <c r="D18" s="220"/>
      <c r="E18" s="221" t="s">
        <v>359</v>
      </c>
      <c r="F18" s="222"/>
      <c r="G18" s="223"/>
      <c r="H18" s="407" t="s">
        <v>360</v>
      </c>
      <c r="I18" s="407"/>
      <c r="J18" s="407"/>
      <c r="K18" s="407"/>
      <c r="L18" s="407"/>
      <c r="M18" s="224"/>
      <c r="N18" s="187">
        <v>8</v>
      </c>
      <c r="O18" s="225"/>
      <c r="P18" s="408" t="s">
        <v>361</v>
      </c>
      <c r="Q18" s="408"/>
      <c r="R18" s="408"/>
      <c r="S18" s="408"/>
      <c r="T18" s="408"/>
      <c r="V18" s="226" t="s">
        <v>354</v>
      </c>
      <c r="W18" s="223"/>
      <c r="X18" s="409" t="s">
        <v>362</v>
      </c>
      <c r="Y18" s="409"/>
      <c r="Z18" s="409"/>
      <c r="AA18" s="409"/>
      <c r="AB18" s="409"/>
      <c r="AC18" s="227"/>
      <c r="AD18" s="215"/>
      <c r="AE18" s="228"/>
      <c r="AF18" s="229"/>
      <c r="AG18" s="409" t="s">
        <v>363</v>
      </c>
      <c r="AH18" s="409"/>
      <c r="AI18" s="409"/>
      <c r="AJ18" s="409"/>
      <c r="AK18" s="409"/>
      <c r="AN18" s="230"/>
      <c r="AO18" s="216"/>
      <c r="AP18" s="404" t="s">
        <v>364</v>
      </c>
      <c r="AQ18" s="404"/>
      <c r="AR18" s="404"/>
      <c r="AS18" s="404"/>
      <c r="AT18" s="404"/>
      <c r="AU18" s="404"/>
      <c r="AV18" s="218"/>
    </row>
    <row r="19" spans="1:49" ht="39" customHeight="1">
      <c r="A19" s="219"/>
      <c r="D19" s="225"/>
      <c r="E19" s="146"/>
      <c r="F19" s="223"/>
      <c r="G19" s="223"/>
      <c r="H19" s="225"/>
      <c r="I19" s="51"/>
      <c r="J19" s="51"/>
      <c r="K19" s="51"/>
      <c r="M19" s="231"/>
      <c r="N19" s="225"/>
      <c r="O19" s="225"/>
      <c r="P19" s="232"/>
      <c r="Q19" s="232"/>
      <c r="R19" s="232"/>
      <c r="S19" s="232"/>
      <c r="T19" s="233"/>
      <c r="V19" s="223"/>
      <c r="W19" s="223"/>
      <c r="X19" s="151"/>
      <c r="Y19" s="234"/>
      <c r="Z19" s="227"/>
      <c r="AA19" s="227"/>
      <c r="AB19" s="227"/>
      <c r="AC19" s="227"/>
      <c r="AD19" s="215"/>
      <c r="AF19" s="145"/>
      <c r="AG19" s="235"/>
      <c r="AH19" s="235"/>
      <c r="AI19" s="235"/>
      <c r="AJ19" s="236"/>
      <c r="AK19" s="236"/>
      <c r="AL19" s="236"/>
      <c r="AM19" s="236"/>
      <c r="AN19" s="216"/>
      <c r="AO19" s="216"/>
      <c r="AP19" s="218"/>
      <c r="AQ19" s="218"/>
      <c r="AR19" s="218"/>
      <c r="AS19" s="218"/>
      <c r="AT19" s="218"/>
      <c r="AU19" s="218"/>
      <c r="AV19" s="218"/>
      <c r="AW19" s="145"/>
    </row>
    <row r="20" spans="1:49" ht="40.5" customHeight="1">
      <c r="A20" s="150"/>
      <c r="F20" s="145"/>
      <c r="G20" s="145"/>
      <c r="H20" s="145"/>
      <c r="I20" s="145"/>
      <c r="J20" s="145"/>
      <c r="Q20" s="232"/>
      <c r="R20" s="232"/>
      <c r="S20" s="232"/>
      <c r="T20" s="233"/>
      <c r="X20" s="145"/>
      <c r="Y20" s="213"/>
      <c r="Z20" s="213"/>
      <c r="AA20" s="213"/>
      <c r="AB20" s="213"/>
      <c r="AC20" s="213"/>
      <c r="AD20" s="213"/>
      <c r="AF20" s="145"/>
      <c r="AG20" s="145"/>
      <c r="AH20" s="145"/>
      <c r="AI20" s="145"/>
      <c r="AJ20" s="213"/>
      <c r="AK20" s="216"/>
      <c r="AL20" s="216"/>
      <c r="AM20" s="216"/>
      <c r="AP20" s="216"/>
      <c r="AQ20" s="216"/>
      <c r="AR20" s="216"/>
      <c r="AS20" s="216"/>
      <c r="AT20" s="216"/>
      <c r="AU20" s="213"/>
      <c r="AV20" s="213"/>
    </row>
    <row r="21" spans="1:49" ht="30.75" customHeight="1">
      <c r="A21" s="150"/>
      <c r="C21" s="150"/>
      <c r="D21" s="237"/>
      <c r="F21" s="238"/>
      <c r="G21" s="231"/>
      <c r="I21" s="239"/>
      <c r="J21" s="145"/>
      <c r="L21" s="225"/>
      <c r="M21" s="225"/>
      <c r="P21" s="233"/>
      <c r="Q21" s="233"/>
      <c r="R21" s="233"/>
      <c r="S21" s="233"/>
      <c r="T21" s="233"/>
      <c r="V21" s="51"/>
      <c r="W21" s="51"/>
      <c r="Y21" s="216"/>
      <c r="Z21" s="216"/>
      <c r="AA21" s="216"/>
      <c r="AB21" s="216"/>
      <c r="AC21" s="216"/>
      <c r="AD21" s="216"/>
    </row>
    <row r="22" spans="1:49" ht="105.75" customHeight="1">
      <c r="A22" s="150"/>
      <c r="D22" s="240" t="s">
        <v>353</v>
      </c>
      <c r="E22" s="241" t="s">
        <v>365</v>
      </c>
      <c r="F22" s="187">
        <v>0</v>
      </c>
      <c r="G22" s="225"/>
      <c r="H22" s="410" t="s">
        <v>366</v>
      </c>
      <c r="I22" s="410"/>
      <c r="J22" s="410"/>
      <c r="K22" s="410"/>
      <c r="L22" s="410"/>
      <c r="M22" s="225"/>
      <c r="N22" s="187" t="s">
        <v>367</v>
      </c>
      <c r="O22" s="225"/>
      <c r="P22" s="408" t="s">
        <v>368</v>
      </c>
      <c r="Q22" s="408"/>
      <c r="R22" s="408"/>
      <c r="S22" s="408"/>
      <c r="T22" s="408"/>
      <c r="V22" s="242"/>
      <c r="W22" s="225"/>
      <c r="X22" s="411" t="s">
        <v>369</v>
      </c>
      <c r="Y22" s="411"/>
      <c r="Z22" s="411"/>
      <c r="AA22" s="411"/>
      <c r="AB22" s="411"/>
      <c r="AD22" s="243"/>
      <c r="AE22" s="244" t="s">
        <v>357</v>
      </c>
      <c r="AG22" s="411" t="s">
        <v>370</v>
      </c>
      <c r="AH22" s="411"/>
      <c r="AI22" s="411"/>
      <c r="AJ22" s="411"/>
      <c r="AK22" s="411"/>
      <c r="AS22" s="245"/>
      <c r="AT22" s="245"/>
      <c r="AU22" s="245"/>
      <c r="AV22" s="245"/>
    </row>
    <row r="23" spans="1:49" ht="37.5" customHeight="1">
      <c r="A23" s="150"/>
      <c r="D23" s="225"/>
      <c r="F23" s="225"/>
      <c r="G23" s="225"/>
      <c r="H23" s="225"/>
      <c r="I23" s="51"/>
      <c r="J23" s="51"/>
      <c r="K23" s="51"/>
      <c r="L23" s="51"/>
      <c r="M23" s="225"/>
      <c r="N23" s="225"/>
      <c r="O23" s="225"/>
      <c r="P23" s="232"/>
      <c r="Q23" s="232"/>
      <c r="R23" s="232"/>
      <c r="S23" s="232"/>
      <c r="T23" s="233"/>
      <c r="V23" s="225"/>
      <c r="W23" s="225"/>
      <c r="Y23" s="236"/>
      <c r="Z23" s="236"/>
      <c r="AA23" s="236"/>
      <c r="AB23" s="236"/>
      <c r="AC23" s="216"/>
      <c r="AD23" s="216"/>
      <c r="AG23" s="225"/>
      <c r="AH23" s="225"/>
      <c r="AI23" s="225"/>
      <c r="AJ23" s="215"/>
      <c r="AK23" s="215"/>
      <c r="AL23" s="216"/>
      <c r="AP23" s="151"/>
      <c r="AQ23" s="151"/>
      <c r="AR23" s="245"/>
      <c r="AS23" s="245"/>
      <c r="AT23" s="245"/>
      <c r="AU23" s="245"/>
      <c r="AV23" s="245"/>
    </row>
    <row r="24" spans="1:49" ht="26.25" customHeight="1">
      <c r="A24" s="150"/>
      <c r="D24" s="150"/>
      <c r="F24" s="150"/>
      <c r="G24" s="150"/>
      <c r="H24" s="150"/>
      <c r="M24" s="150"/>
      <c r="N24" s="150"/>
      <c r="O24" s="150"/>
      <c r="P24" s="232"/>
      <c r="Q24" s="232"/>
      <c r="R24" s="232"/>
      <c r="S24" s="232"/>
      <c r="T24" s="233"/>
      <c r="V24" s="150"/>
      <c r="W24" s="150"/>
      <c r="Y24" s="236"/>
      <c r="Z24" s="236"/>
      <c r="AA24" s="236"/>
      <c r="AB24" s="236"/>
      <c r="AC24" s="216"/>
      <c r="AD24" s="216"/>
      <c r="AG24" s="150"/>
      <c r="AH24" s="150"/>
      <c r="AI24" s="150"/>
      <c r="AJ24" s="215"/>
      <c r="AK24" s="215"/>
      <c r="AL24" s="216"/>
      <c r="AP24" s="151"/>
      <c r="AQ24" s="151"/>
      <c r="AR24" s="245"/>
      <c r="AS24" s="245"/>
      <c r="AT24" s="245"/>
      <c r="AU24" s="245"/>
      <c r="AV24" s="245"/>
    </row>
    <row r="25" spans="1:49" ht="34.5" customHeight="1">
      <c r="A25" s="150"/>
      <c r="O25" s="246"/>
      <c r="P25" s="232"/>
      <c r="Q25" s="232"/>
      <c r="R25" s="232"/>
      <c r="S25" s="232"/>
      <c r="T25" s="233"/>
      <c r="AJ25" s="247"/>
      <c r="AN25" s="248"/>
    </row>
    <row r="26" spans="1:49" ht="33" customHeight="1">
      <c r="A26" s="150"/>
      <c r="C26" s="249"/>
      <c r="D26" s="250"/>
      <c r="E26" s="251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H26" s="252"/>
      <c r="AI26" s="252"/>
      <c r="AJ26" s="248"/>
      <c r="AK26" s="248"/>
      <c r="AL26" s="248"/>
      <c r="AM26" s="248"/>
      <c r="AN26" s="253"/>
      <c r="AO26" s="253"/>
      <c r="AP26" s="254"/>
      <c r="AQ26" s="254"/>
      <c r="AR26" s="254"/>
      <c r="AS26" s="254"/>
      <c r="AU26" s="248"/>
      <c r="AV26" s="248"/>
      <c r="AW26" s="248"/>
    </row>
    <row r="27" spans="1:49" ht="45">
      <c r="A27" s="150"/>
      <c r="C27" s="248"/>
      <c r="E27" s="255"/>
      <c r="F27" s="251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L27" s="248"/>
      <c r="AM27" s="204"/>
      <c r="AN27" s="253"/>
      <c r="AO27" s="253"/>
      <c r="AS27" s="253"/>
      <c r="AT27" s="248"/>
      <c r="AU27" s="248"/>
      <c r="AV27" s="248"/>
    </row>
    <row r="28" spans="1:49">
      <c r="A28" s="150"/>
      <c r="C28" s="248"/>
      <c r="D28" s="237"/>
      <c r="E28" s="253"/>
      <c r="F28" s="248"/>
      <c r="G28" s="248"/>
      <c r="H28" s="253"/>
      <c r="I28" s="253"/>
      <c r="J28" s="253"/>
      <c r="K28" s="253"/>
      <c r="L28" s="253"/>
      <c r="M28" s="253"/>
      <c r="N28" s="253"/>
      <c r="O28" s="253"/>
      <c r="P28" s="248"/>
      <c r="Q28" s="253"/>
      <c r="R28" s="248"/>
      <c r="S28" s="248"/>
      <c r="T28" s="248"/>
      <c r="U28" s="248"/>
      <c r="V28" s="253"/>
      <c r="W28" s="253"/>
      <c r="X28" s="253"/>
      <c r="Y28" s="253"/>
      <c r="Z28" s="253"/>
      <c r="AA28" s="253"/>
      <c r="AB28" s="253"/>
      <c r="AC28" s="253"/>
      <c r="AD28" s="248"/>
      <c r="AE28" s="248"/>
      <c r="AF28" s="248"/>
      <c r="AL28" s="248"/>
      <c r="AM28" s="253"/>
      <c r="AP28" s="253"/>
      <c r="AQ28" s="253"/>
      <c r="AS28" s="253"/>
      <c r="AT28" s="248"/>
      <c r="AU28" s="248"/>
      <c r="AV28" s="248"/>
    </row>
    <row r="29" spans="1:49">
      <c r="A29" s="150"/>
      <c r="C29" s="248"/>
      <c r="D29" s="237"/>
      <c r="E29" s="253"/>
      <c r="F29" s="248"/>
      <c r="G29" s="248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48"/>
      <c r="S29" s="248"/>
      <c r="T29" s="248"/>
      <c r="U29" s="248"/>
      <c r="V29" s="253"/>
      <c r="W29" s="253"/>
      <c r="X29" s="253"/>
      <c r="Y29" s="253"/>
      <c r="Z29" s="253"/>
      <c r="AA29" s="253"/>
      <c r="AB29" s="253"/>
      <c r="AC29" s="253"/>
      <c r="AD29" s="248"/>
      <c r="AE29" s="253"/>
      <c r="AF29" s="253"/>
      <c r="AG29" s="150"/>
      <c r="AH29" s="150"/>
      <c r="AI29" s="150"/>
      <c r="AJ29" s="150"/>
      <c r="AK29" s="150"/>
      <c r="AM29" s="253"/>
      <c r="AN29" s="253"/>
      <c r="AO29" s="253"/>
      <c r="AP29" s="253"/>
      <c r="AQ29" s="253"/>
      <c r="AR29" s="253"/>
      <c r="AS29" s="253"/>
      <c r="AU29" s="248"/>
      <c r="AV29" s="248"/>
    </row>
    <row r="30" spans="1:49">
      <c r="A30" s="150"/>
      <c r="C30" s="248"/>
      <c r="D30" s="237"/>
      <c r="E30" s="253"/>
      <c r="F30" s="253"/>
      <c r="G30" s="248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48"/>
      <c r="S30" s="248"/>
      <c r="T30" s="248"/>
      <c r="U30" s="248"/>
      <c r="V30" s="253"/>
      <c r="W30" s="253"/>
      <c r="X30" s="253"/>
      <c r="Y30" s="253"/>
      <c r="Z30" s="253"/>
      <c r="AB30" s="253"/>
      <c r="AC30" s="253"/>
      <c r="AD30" s="248"/>
      <c r="AE30" s="253"/>
      <c r="AF30" s="253"/>
      <c r="AG30" s="150"/>
      <c r="AH30" s="150"/>
      <c r="AI30" s="150"/>
      <c r="AJ30" s="150"/>
      <c r="AK30" s="150"/>
      <c r="AL30" s="256"/>
      <c r="AM30" s="253"/>
      <c r="AN30" s="253"/>
      <c r="AO30" s="253"/>
      <c r="AP30" s="253"/>
      <c r="AQ30" s="253"/>
      <c r="AR30" s="253"/>
      <c r="AS30" s="253"/>
    </row>
    <row r="31" spans="1:49">
      <c r="A31" s="150"/>
      <c r="C31" s="248"/>
      <c r="D31" s="237"/>
      <c r="E31" s="253"/>
      <c r="F31" s="253"/>
      <c r="G31" s="248"/>
      <c r="H31" s="248"/>
      <c r="I31" s="248"/>
      <c r="J31" s="248"/>
      <c r="K31" s="248"/>
      <c r="L31" s="248"/>
      <c r="M31" s="248"/>
      <c r="N31" s="248"/>
      <c r="O31" s="248"/>
      <c r="P31" s="253"/>
      <c r="Q31" s="253"/>
      <c r="R31" s="248"/>
      <c r="S31" s="248"/>
      <c r="T31" s="248"/>
      <c r="U31" s="248"/>
      <c r="V31" s="412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150"/>
      <c r="AH31" s="150"/>
      <c r="AI31" s="150"/>
      <c r="AJ31" s="150"/>
      <c r="AK31" s="150"/>
      <c r="AL31" s="150"/>
      <c r="AM31" s="253"/>
      <c r="AN31" s="253"/>
      <c r="AO31" s="253"/>
      <c r="AP31" s="253"/>
      <c r="AS31" s="253"/>
    </row>
    <row r="32" spans="1:49">
      <c r="A32" s="150"/>
      <c r="C32" s="249"/>
      <c r="E32" s="255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53"/>
      <c r="Q32" s="253"/>
      <c r="R32" s="248"/>
      <c r="S32" s="248"/>
      <c r="T32" s="248"/>
      <c r="U32" s="257"/>
      <c r="AG32" s="150"/>
      <c r="AH32" s="150"/>
      <c r="AI32" s="150"/>
      <c r="AJ32" s="150"/>
      <c r="AK32" s="150"/>
      <c r="AL32" s="150"/>
      <c r="AM32" s="253"/>
      <c r="AS32" s="253"/>
    </row>
    <row r="33" spans="1:49">
      <c r="A33" s="150"/>
      <c r="C33" s="249"/>
      <c r="E33" s="255"/>
      <c r="F33" s="248"/>
      <c r="G33" s="248"/>
      <c r="P33" s="258"/>
      <c r="Q33" s="258"/>
      <c r="S33" s="248"/>
      <c r="T33" s="248"/>
      <c r="U33" s="248"/>
      <c r="V33" s="248"/>
      <c r="W33" s="248"/>
      <c r="X33" s="248"/>
      <c r="Y33" s="248"/>
      <c r="Z33" s="248"/>
      <c r="AA33" s="253"/>
      <c r="AB33" s="253"/>
      <c r="AC33" s="253"/>
      <c r="AD33" s="253"/>
      <c r="AE33" s="253"/>
      <c r="AF33" s="253"/>
      <c r="AG33" s="150"/>
      <c r="AH33" s="150"/>
      <c r="AI33" s="150"/>
      <c r="AJ33" s="150"/>
      <c r="AK33" s="150"/>
      <c r="AM33" s="253"/>
      <c r="AN33" s="253"/>
      <c r="AO33" s="253"/>
      <c r="AP33" s="253"/>
      <c r="AS33" s="253"/>
    </row>
    <row r="34" spans="1:49">
      <c r="A34" s="150"/>
      <c r="H34" s="259"/>
      <c r="I34" s="259"/>
      <c r="J34" s="259"/>
      <c r="K34" s="259"/>
      <c r="L34" s="259"/>
      <c r="M34" s="259"/>
      <c r="N34" s="259"/>
      <c r="O34" s="259"/>
      <c r="P34" s="259"/>
      <c r="Q34" s="258"/>
      <c r="AA34" s="258"/>
      <c r="AB34" s="150"/>
      <c r="AC34" s="260"/>
      <c r="AD34" s="260"/>
      <c r="AE34" s="150"/>
      <c r="AF34" s="150"/>
      <c r="AG34" s="150"/>
      <c r="AH34" s="150"/>
      <c r="AI34" s="150"/>
      <c r="AJ34" s="150"/>
      <c r="AK34" s="150"/>
      <c r="AL34" s="150"/>
    </row>
    <row r="35" spans="1:49">
      <c r="A35" s="150"/>
      <c r="Q35" s="150"/>
      <c r="R35" s="150"/>
      <c r="AA35" s="258"/>
      <c r="AB35" s="150"/>
      <c r="AC35" s="260"/>
      <c r="AD35" s="260"/>
      <c r="AE35" s="150"/>
      <c r="AF35" s="150"/>
      <c r="AG35" s="150"/>
      <c r="AH35" s="150"/>
      <c r="AI35" s="150"/>
      <c r="AJ35" s="150"/>
      <c r="AK35" s="150"/>
      <c r="AL35" s="150"/>
    </row>
    <row r="36" spans="1:49">
      <c r="A36" s="150"/>
      <c r="H36" s="261"/>
      <c r="I36" s="261"/>
      <c r="J36" s="261"/>
      <c r="K36" s="261"/>
      <c r="L36" s="261"/>
      <c r="M36" s="261"/>
      <c r="N36" s="261"/>
      <c r="O36" s="261"/>
      <c r="P36" s="261"/>
      <c r="Q36" s="150"/>
      <c r="R36" s="150"/>
      <c r="S36" s="261"/>
      <c r="T36" s="261"/>
      <c r="U36" s="261"/>
      <c r="V36" s="261"/>
      <c r="W36" s="261"/>
      <c r="X36" s="261"/>
      <c r="Y36" s="261"/>
      <c r="Z36" s="261"/>
      <c r="AA36" s="261"/>
      <c r="AB36" s="150"/>
      <c r="AC36" s="260"/>
      <c r="AD36" s="260"/>
      <c r="AE36" s="150"/>
      <c r="AF36" s="150"/>
      <c r="AG36" s="150"/>
      <c r="AH36" s="150"/>
      <c r="AI36" s="150"/>
      <c r="AJ36" s="150"/>
      <c r="AK36" s="150"/>
      <c r="AL36" s="150"/>
      <c r="AM36" s="150"/>
      <c r="AN36" s="260"/>
      <c r="AO36" s="150"/>
      <c r="AP36" s="150"/>
      <c r="AQ36" s="150"/>
      <c r="AR36" s="150"/>
      <c r="AS36" s="150"/>
    </row>
    <row r="37" spans="1:49">
      <c r="A37" s="150"/>
      <c r="B37" s="151"/>
      <c r="C37" s="152"/>
      <c r="D37" s="153"/>
      <c r="E37" s="151"/>
      <c r="F37" s="150"/>
      <c r="G37" s="150"/>
      <c r="H37" s="260"/>
      <c r="I37" s="260"/>
      <c r="J37" s="150"/>
      <c r="K37" s="150"/>
      <c r="L37" s="150"/>
      <c r="M37" s="150"/>
      <c r="N37" s="150"/>
      <c r="O37" s="150"/>
      <c r="P37" s="150"/>
      <c r="Q37" s="150"/>
      <c r="R37" s="150"/>
      <c r="S37" s="260"/>
      <c r="T37" s="150"/>
      <c r="U37" s="150"/>
      <c r="V37" s="150"/>
      <c r="W37" s="150"/>
      <c r="X37" s="150"/>
      <c r="Y37" s="150"/>
      <c r="Z37" s="150"/>
      <c r="AA37" s="150"/>
      <c r="AB37" s="150"/>
      <c r="AC37" s="260"/>
      <c r="AD37" s="26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</row>
    <row r="38" spans="1:49">
      <c r="A38" s="150"/>
      <c r="B38" s="151"/>
      <c r="C38" s="152"/>
      <c r="D38" s="153"/>
      <c r="E38" s="151"/>
      <c r="F38" s="150"/>
      <c r="G38" s="150"/>
      <c r="H38" s="260"/>
      <c r="I38" s="260"/>
      <c r="J38" s="150"/>
      <c r="K38" s="150"/>
      <c r="L38" s="150"/>
      <c r="M38" s="150"/>
      <c r="N38" s="150"/>
      <c r="O38" s="150"/>
      <c r="P38" s="150"/>
      <c r="Q38" s="150"/>
      <c r="R38" s="150"/>
      <c r="S38" s="26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</row>
    <row r="39" spans="1:49">
      <c r="A39" s="150"/>
      <c r="B39" s="151"/>
      <c r="C39" s="152"/>
      <c r="D39" s="153"/>
      <c r="E39" s="151"/>
      <c r="F39" s="150"/>
      <c r="G39" s="150"/>
      <c r="H39" s="239"/>
      <c r="I39" s="239"/>
      <c r="S39" s="26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P39" s="150"/>
      <c r="AQ39" s="150"/>
      <c r="AR39" s="150"/>
      <c r="AS39" s="150"/>
      <c r="AT39" s="150"/>
      <c r="AU39" s="150"/>
      <c r="AV39" s="150"/>
      <c r="AW39" s="150"/>
    </row>
    <row r="40" spans="1:49">
      <c r="A40" s="150"/>
      <c r="S40" s="239"/>
    </row>
    <row r="41" spans="1:49">
      <c r="A41" s="150"/>
    </row>
    <row r="49" spans="12:18">
      <c r="L49" s="150"/>
      <c r="M49" s="150"/>
      <c r="N49" s="150"/>
      <c r="O49" s="150"/>
      <c r="P49" s="150"/>
      <c r="Q49" s="150"/>
      <c r="R49" s="150"/>
    </row>
  </sheetData>
  <mergeCells count="31">
    <mergeCell ref="C15:E15"/>
    <mergeCell ref="B11:AW11"/>
    <mergeCell ref="C8:E9"/>
    <mergeCell ref="C12:E12"/>
    <mergeCell ref="C13:E13"/>
    <mergeCell ref="C14:E14"/>
    <mergeCell ref="H22:L22"/>
    <mergeCell ref="P22:T22"/>
    <mergeCell ref="X22:AB22"/>
    <mergeCell ref="AG22:AK22"/>
    <mergeCell ref="V31:AF31"/>
    <mergeCell ref="B16:D17"/>
    <mergeCell ref="H18:L18"/>
    <mergeCell ref="P18:T18"/>
    <mergeCell ref="X18:AB18"/>
    <mergeCell ref="AG18:AK18"/>
    <mergeCell ref="AP18:AU18"/>
    <mergeCell ref="AN8:AR8"/>
    <mergeCell ref="AS8:AW8"/>
    <mergeCell ref="N8:R8"/>
    <mergeCell ref="S8:V8"/>
    <mergeCell ref="W8:AA8"/>
    <mergeCell ref="AB8:AE8"/>
    <mergeCell ref="AF8:AI8"/>
    <mergeCell ref="AJ8:AM8"/>
    <mergeCell ref="B4:AW4"/>
    <mergeCell ref="B6:AW6"/>
    <mergeCell ref="B7:D7"/>
    <mergeCell ref="B8:B9"/>
    <mergeCell ref="F8:I8"/>
    <mergeCell ref="J8:M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1"/>
  <sheetViews>
    <sheetView topLeftCell="A7" zoomScale="50" zoomScaleNormal="50" workbookViewId="0">
      <pane xSplit="2" ySplit="1" topLeftCell="C47" activePane="bottomRight" state="frozen"/>
      <selection activeCell="A7" sqref="A7"/>
      <selection pane="topRight" activeCell="C7" sqref="C7"/>
      <selection pane="bottomLeft" activeCell="A8" sqref="A8"/>
      <selection pane="bottomRight" activeCell="N78" sqref="N78"/>
    </sheetView>
  </sheetViews>
  <sheetFormatPr defaultRowHeight="15"/>
  <cols>
    <col min="1" max="1" width="15.28515625" style="4" customWidth="1"/>
    <col min="2" max="2" width="63.7109375" style="4" customWidth="1"/>
    <col min="3" max="3" width="20.42578125" style="4" customWidth="1"/>
    <col min="4" max="4" width="16.140625" style="4" customWidth="1"/>
    <col min="5" max="5" width="17" style="4" customWidth="1"/>
    <col min="6" max="6" width="18.7109375" style="4" customWidth="1"/>
    <col min="7" max="7" width="18.85546875" style="4" customWidth="1"/>
    <col min="8" max="8" width="13.7109375" style="4" customWidth="1"/>
    <col min="9" max="9" width="9.140625" style="4"/>
    <col min="10" max="10" width="9.140625" style="4" customWidth="1"/>
    <col min="11" max="256" width="9.140625" style="4"/>
    <col min="257" max="257" width="15.28515625" style="4" customWidth="1"/>
    <col min="258" max="258" width="63.7109375" style="4" customWidth="1"/>
    <col min="259" max="259" width="20.42578125" style="4" customWidth="1"/>
    <col min="260" max="260" width="16.140625" style="4" customWidth="1"/>
    <col min="261" max="261" width="17" style="4" customWidth="1"/>
    <col min="262" max="262" width="18.7109375" style="4" customWidth="1"/>
    <col min="263" max="263" width="18.85546875" style="4" customWidth="1"/>
    <col min="264" max="264" width="13.7109375" style="4" customWidth="1"/>
    <col min="265" max="265" width="9.140625" style="4"/>
    <col min="266" max="266" width="9.140625" style="4" customWidth="1"/>
    <col min="267" max="512" width="9.140625" style="4"/>
    <col min="513" max="513" width="15.28515625" style="4" customWidth="1"/>
    <col min="514" max="514" width="63.7109375" style="4" customWidth="1"/>
    <col min="515" max="515" width="20.42578125" style="4" customWidth="1"/>
    <col min="516" max="516" width="16.140625" style="4" customWidth="1"/>
    <col min="517" max="517" width="17" style="4" customWidth="1"/>
    <col min="518" max="518" width="18.7109375" style="4" customWidth="1"/>
    <col min="519" max="519" width="18.85546875" style="4" customWidth="1"/>
    <col min="520" max="520" width="13.7109375" style="4" customWidth="1"/>
    <col min="521" max="521" width="9.140625" style="4"/>
    <col min="522" max="522" width="9.140625" style="4" customWidth="1"/>
    <col min="523" max="768" width="9.140625" style="4"/>
    <col min="769" max="769" width="15.28515625" style="4" customWidth="1"/>
    <col min="770" max="770" width="63.7109375" style="4" customWidth="1"/>
    <col min="771" max="771" width="20.42578125" style="4" customWidth="1"/>
    <col min="772" max="772" width="16.140625" style="4" customWidth="1"/>
    <col min="773" max="773" width="17" style="4" customWidth="1"/>
    <col min="774" max="774" width="18.7109375" style="4" customWidth="1"/>
    <col min="775" max="775" width="18.85546875" style="4" customWidth="1"/>
    <col min="776" max="776" width="13.7109375" style="4" customWidth="1"/>
    <col min="777" max="777" width="9.140625" style="4"/>
    <col min="778" max="778" width="9.140625" style="4" customWidth="1"/>
    <col min="779" max="1024" width="9.140625" style="4"/>
    <col min="1025" max="1025" width="15.28515625" style="4" customWidth="1"/>
    <col min="1026" max="1026" width="63.7109375" style="4" customWidth="1"/>
    <col min="1027" max="1027" width="20.42578125" style="4" customWidth="1"/>
    <col min="1028" max="1028" width="16.140625" style="4" customWidth="1"/>
    <col min="1029" max="1029" width="17" style="4" customWidth="1"/>
    <col min="1030" max="1030" width="18.7109375" style="4" customWidth="1"/>
    <col min="1031" max="1031" width="18.85546875" style="4" customWidth="1"/>
    <col min="1032" max="1032" width="13.7109375" style="4" customWidth="1"/>
    <col min="1033" max="1033" width="9.140625" style="4"/>
    <col min="1034" max="1034" width="9.140625" style="4" customWidth="1"/>
    <col min="1035" max="1280" width="9.140625" style="4"/>
    <col min="1281" max="1281" width="15.28515625" style="4" customWidth="1"/>
    <col min="1282" max="1282" width="63.7109375" style="4" customWidth="1"/>
    <col min="1283" max="1283" width="20.42578125" style="4" customWidth="1"/>
    <col min="1284" max="1284" width="16.140625" style="4" customWidth="1"/>
    <col min="1285" max="1285" width="17" style="4" customWidth="1"/>
    <col min="1286" max="1286" width="18.7109375" style="4" customWidth="1"/>
    <col min="1287" max="1287" width="18.85546875" style="4" customWidth="1"/>
    <col min="1288" max="1288" width="13.7109375" style="4" customWidth="1"/>
    <col min="1289" max="1289" width="9.140625" style="4"/>
    <col min="1290" max="1290" width="9.140625" style="4" customWidth="1"/>
    <col min="1291" max="1536" width="9.140625" style="4"/>
    <col min="1537" max="1537" width="15.28515625" style="4" customWidth="1"/>
    <col min="1538" max="1538" width="63.7109375" style="4" customWidth="1"/>
    <col min="1539" max="1539" width="20.42578125" style="4" customWidth="1"/>
    <col min="1540" max="1540" width="16.140625" style="4" customWidth="1"/>
    <col min="1541" max="1541" width="17" style="4" customWidth="1"/>
    <col min="1542" max="1542" width="18.7109375" style="4" customWidth="1"/>
    <col min="1543" max="1543" width="18.85546875" style="4" customWidth="1"/>
    <col min="1544" max="1544" width="13.7109375" style="4" customWidth="1"/>
    <col min="1545" max="1545" width="9.140625" style="4"/>
    <col min="1546" max="1546" width="9.140625" style="4" customWidth="1"/>
    <col min="1547" max="1792" width="9.140625" style="4"/>
    <col min="1793" max="1793" width="15.28515625" style="4" customWidth="1"/>
    <col min="1794" max="1794" width="63.7109375" style="4" customWidth="1"/>
    <col min="1795" max="1795" width="20.42578125" style="4" customWidth="1"/>
    <col min="1796" max="1796" width="16.140625" style="4" customWidth="1"/>
    <col min="1797" max="1797" width="17" style="4" customWidth="1"/>
    <col min="1798" max="1798" width="18.7109375" style="4" customWidth="1"/>
    <col min="1799" max="1799" width="18.85546875" style="4" customWidth="1"/>
    <col min="1800" max="1800" width="13.7109375" style="4" customWidth="1"/>
    <col min="1801" max="1801" width="9.140625" style="4"/>
    <col min="1802" max="1802" width="9.140625" style="4" customWidth="1"/>
    <col min="1803" max="2048" width="9.140625" style="4"/>
    <col min="2049" max="2049" width="15.28515625" style="4" customWidth="1"/>
    <col min="2050" max="2050" width="63.7109375" style="4" customWidth="1"/>
    <col min="2051" max="2051" width="20.42578125" style="4" customWidth="1"/>
    <col min="2052" max="2052" width="16.140625" style="4" customWidth="1"/>
    <col min="2053" max="2053" width="17" style="4" customWidth="1"/>
    <col min="2054" max="2054" width="18.7109375" style="4" customWidth="1"/>
    <col min="2055" max="2055" width="18.85546875" style="4" customWidth="1"/>
    <col min="2056" max="2056" width="13.7109375" style="4" customWidth="1"/>
    <col min="2057" max="2057" width="9.140625" style="4"/>
    <col min="2058" max="2058" width="9.140625" style="4" customWidth="1"/>
    <col min="2059" max="2304" width="9.140625" style="4"/>
    <col min="2305" max="2305" width="15.28515625" style="4" customWidth="1"/>
    <col min="2306" max="2306" width="63.7109375" style="4" customWidth="1"/>
    <col min="2307" max="2307" width="20.42578125" style="4" customWidth="1"/>
    <col min="2308" max="2308" width="16.140625" style="4" customWidth="1"/>
    <col min="2309" max="2309" width="17" style="4" customWidth="1"/>
    <col min="2310" max="2310" width="18.7109375" style="4" customWidth="1"/>
    <col min="2311" max="2311" width="18.85546875" style="4" customWidth="1"/>
    <col min="2312" max="2312" width="13.7109375" style="4" customWidth="1"/>
    <col min="2313" max="2313" width="9.140625" style="4"/>
    <col min="2314" max="2314" width="9.140625" style="4" customWidth="1"/>
    <col min="2315" max="2560" width="9.140625" style="4"/>
    <col min="2561" max="2561" width="15.28515625" style="4" customWidth="1"/>
    <col min="2562" max="2562" width="63.7109375" style="4" customWidth="1"/>
    <col min="2563" max="2563" width="20.42578125" style="4" customWidth="1"/>
    <col min="2564" max="2564" width="16.140625" style="4" customWidth="1"/>
    <col min="2565" max="2565" width="17" style="4" customWidth="1"/>
    <col min="2566" max="2566" width="18.7109375" style="4" customWidth="1"/>
    <col min="2567" max="2567" width="18.85546875" style="4" customWidth="1"/>
    <col min="2568" max="2568" width="13.7109375" style="4" customWidth="1"/>
    <col min="2569" max="2569" width="9.140625" style="4"/>
    <col min="2570" max="2570" width="9.140625" style="4" customWidth="1"/>
    <col min="2571" max="2816" width="9.140625" style="4"/>
    <col min="2817" max="2817" width="15.28515625" style="4" customWidth="1"/>
    <col min="2818" max="2818" width="63.7109375" style="4" customWidth="1"/>
    <col min="2819" max="2819" width="20.42578125" style="4" customWidth="1"/>
    <col min="2820" max="2820" width="16.140625" style="4" customWidth="1"/>
    <col min="2821" max="2821" width="17" style="4" customWidth="1"/>
    <col min="2822" max="2822" width="18.7109375" style="4" customWidth="1"/>
    <col min="2823" max="2823" width="18.85546875" style="4" customWidth="1"/>
    <col min="2824" max="2824" width="13.7109375" style="4" customWidth="1"/>
    <col min="2825" max="2825" width="9.140625" style="4"/>
    <col min="2826" max="2826" width="9.140625" style="4" customWidth="1"/>
    <col min="2827" max="3072" width="9.140625" style="4"/>
    <col min="3073" max="3073" width="15.28515625" style="4" customWidth="1"/>
    <col min="3074" max="3074" width="63.7109375" style="4" customWidth="1"/>
    <col min="3075" max="3075" width="20.42578125" style="4" customWidth="1"/>
    <col min="3076" max="3076" width="16.140625" style="4" customWidth="1"/>
    <col min="3077" max="3077" width="17" style="4" customWidth="1"/>
    <col min="3078" max="3078" width="18.7109375" style="4" customWidth="1"/>
    <col min="3079" max="3079" width="18.85546875" style="4" customWidth="1"/>
    <col min="3080" max="3080" width="13.7109375" style="4" customWidth="1"/>
    <col min="3081" max="3081" width="9.140625" style="4"/>
    <col min="3082" max="3082" width="9.140625" style="4" customWidth="1"/>
    <col min="3083" max="3328" width="9.140625" style="4"/>
    <col min="3329" max="3329" width="15.28515625" style="4" customWidth="1"/>
    <col min="3330" max="3330" width="63.7109375" style="4" customWidth="1"/>
    <col min="3331" max="3331" width="20.42578125" style="4" customWidth="1"/>
    <col min="3332" max="3332" width="16.140625" style="4" customWidth="1"/>
    <col min="3333" max="3333" width="17" style="4" customWidth="1"/>
    <col min="3334" max="3334" width="18.7109375" style="4" customWidth="1"/>
    <col min="3335" max="3335" width="18.85546875" style="4" customWidth="1"/>
    <col min="3336" max="3336" width="13.7109375" style="4" customWidth="1"/>
    <col min="3337" max="3337" width="9.140625" style="4"/>
    <col min="3338" max="3338" width="9.140625" style="4" customWidth="1"/>
    <col min="3339" max="3584" width="9.140625" style="4"/>
    <col min="3585" max="3585" width="15.28515625" style="4" customWidth="1"/>
    <col min="3586" max="3586" width="63.7109375" style="4" customWidth="1"/>
    <col min="3587" max="3587" width="20.42578125" style="4" customWidth="1"/>
    <col min="3588" max="3588" width="16.140625" style="4" customWidth="1"/>
    <col min="3589" max="3589" width="17" style="4" customWidth="1"/>
    <col min="3590" max="3590" width="18.7109375" style="4" customWidth="1"/>
    <col min="3591" max="3591" width="18.85546875" style="4" customWidth="1"/>
    <col min="3592" max="3592" width="13.7109375" style="4" customWidth="1"/>
    <col min="3593" max="3593" width="9.140625" style="4"/>
    <col min="3594" max="3594" width="9.140625" style="4" customWidth="1"/>
    <col min="3595" max="3840" width="9.140625" style="4"/>
    <col min="3841" max="3841" width="15.28515625" style="4" customWidth="1"/>
    <col min="3842" max="3842" width="63.7109375" style="4" customWidth="1"/>
    <col min="3843" max="3843" width="20.42578125" style="4" customWidth="1"/>
    <col min="3844" max="3844" width="16.140625" style="4" customWidth="1"/>
    <col min="3845" max="3845" width="17" style="4" customWidth="1"/>
    <col min="3846" max="3846" width="18.7109375" style="4" customWidth="1"/>
    <col min="3847" max="3847" width="18.85546875" style="4" customWidth="1"/>
    <col min="3848" max="3848" width="13.7109375" style="4" customWidth="1"/>
    <col min="3849" max="3849" width="9.140625" style="4"/>
    <col min="3850" max="3850" width="9.140625" style="4" customWidth="1"/>
    <col min="3851" max="4096" width="9.140625" style="4"/>
    <col min="4097" max="4097" width="15.28515625" style="4" customWidth="1"/>
    <col min="4098" max="4098" width="63.7109375" style="4" customWidth="1"/>
    <col min="4099" max="4099" width="20.42578125" style="4" customWidth="1"/>
    <col min="4100" max="4100" width="16.140625" style="4" customWidth="1"/>
    <col min="4101" max="4101" width="17" style="4" customWidth="1"/>
    <col min="4102" max="4102" width="18.7109375" style="4" customWidth="1"/>
    <col min="4103" max="4103" width="18.85546875" style="4" customWidth="1"/>
    <col min="4104" max="4104" width="13.7109375" style="4" customWidth="1"/>
    <col min="4105" max="4105" width="9.140625" style="4"/>
    <col min="4106" max="4106" width="9.140625" style="4" customWidth="1"/>
    <col min="4107" max="4352" width="9.140625" style="4"/>
    <col min="4353" max="4353" width="15.28515625" style="4" customWidth="1"/>
    <col min="4354" max="4354" width="63.7109375" style="4" customWidth="1"/>
    <col min="4355" max="4355" width="20.42578125" style="4" customWidth="1"/>
    <col min="4356" max="4356" width="16.140625" style="4" customWidth="1"/>
    <col min="4357" max="4357" width="17" style="4" customWidth="1"/>
    <col min="4358" max="4358" width="18.7109375" style="4" customWidth="1"/>
    <col min="4359" max="4359" width="18.85546875" style="4" customWidth="1"/>
    <col min="4360" max="4360" width="13.7109375" style="4" customWidth="1"/>
    <col min="4361" max="4361" width="9.140625" style="4"/>
    <col min="4362" max="4362" width="9.140625" style="4" customWidth="1"/>
    <col min="4363" max="4608" width="9.140625" style="4"/>
    <col min="4609" max="4609" width="15.28515625" style="4" customWidth="1"/>
    <col min="4610" max="4610" width="63.7109375" style="4" customWidth="1"/>
    <col min="4611" max="4611" width="20.42578125" style="4" customWidth="1"/>
    <col min="4612" max="4612" width="16.140625" style="4" customWidth="1"/>
    <col min="4613" max="4613" width="17" style="4" customWidth="1"/>
    <col min="4614" max="4614" width="18.7109375" style="4" customWidth="1"/>
    <col min="4615" max="4615" width="18.85546875" style="4" customWidth="1"/>
    <col min="4616" max="4616" width="13.7109375" style="4" customWidth="1"/>
    <col min="4617" max="4617" width="9.140625" style="4"/>
    <col min="4618" max="4618" width="9.140625" style="4" customWidth="1"/>
    <col min="4619" max="4864" width="9.140625" style="4"/>
    <col min="4865" max="4865" width="15.28515625" style="4" customWidth="1"/>
    <col min="4866" max="4866" width="63.7109375" style="4" customWidth="1"/>
    <col min="4867" max="4867" width="20.42578125" style="4" customWidth="1"/>
    <col min="4868" max="4868" width="16.140625" style="4" customWidth="1"/>
    <col min="4869" max="4869" width="17" style="4" customWidth="1"/>
    <col min="4870" max="4870" width="18.7109375" style="4" customWidth="1"/>
    <col min="4871" max="4871" width="18.85546875" style="4" customWidth="1"/>
    <col min="4872" max="4872" width="13.7109375" style="4" customWidth="1"/>
    <col min="4873" max="4873" width="9.140625" style="4"/>
    <col min="4874" max="4874" width="9.140625" style="4" customWidth="1"/>
    <col min="4875" max="5120" width="9.140625" style="4"/>
    <col min="5121" max="5121" width="15.28515625" style="4" customWidth="1"/>
    <col min="5122" max="5122" width="63.7109375" style="4" customWidth="1"/>
    <col min="5123" max="5123" width="20.42578125" style="4" customWidth="1"/>
    <col min="5124" max="5124" width="16.140625" style="4" customWidth="1"/>
    <col min="5125" max="5125" width="17" style="4" customWidth="1"/>
    <col min="5126" max="5126" width="18.7109375" style="4" customWidth="1"/>
    <col min="5127" max="5127" width="18.85546875" style="4" customWidth="1"/>
    <col min="5128" max="5128" width="13.7109375" style="4" customWidth="1"/>
    <col min="5129" max="5129" width="9.140625" style="4"/>
    <col min="5130" max="5130" width="9.140625" style="4" customWidth="1"/>
    <col min="5131" max="5376" width="9.140625" style="4"/>
    <col min="5377" max="5377" width="15.28515625" style="4" customWidth="1"/>
    <col min="5378" max="5378" width="63.7109375" style="4" customWidth="1"/>
    <col min="5379" max="5379" width="20.42578125" style="4" customWidth="1"/>
    <col min="5380" max="5380" width="16.140625" style="4" customWidth="1"/>
    <col min="5381" max="5381" width="17" style="4" customWidth="1"/>
    <col min="5382" max="5382" width="18.7109375" style="4" customWidth="1"/>
    <col min="5383" max="5383" width="18.85546875" style="4" customWidth="1"/>
    <col min="5384" max="5384" width="13.7109375" style="4" customWidth="1"/>
    <col min="5385" max="5385" width="9.140625" style="4"/>
    <col min="5386" max="5386" width="9.140625" style="4" customWidth="1"/>
    <col min="5387" max="5632" width="9.140625" style="4"/>
    <col min="5633" max="5633" width="15.28515625" style="4" customWidth="1"/>
    <col min="5634" max="5634" width="63.7109375" style="4" customWidth="1"/>
    <col min="5635" max="5635" width="20.42578125" style="4" customWidth="1"/>
    <col min="5636" max="5636" width="16.140625" style="4" customWidth="1"/>
    <col min="5637" max="5637" width="17" style="4" customWidth="1"/>
    <col min="5638" max="5638" width="18.7109375" style="4" customWidth="1"/>
    <col min="5639" max="5639" width="18.85546875" style="4" customWidth="1"/>
    <col min="5640" max="5640" width="13.7109375" style="4" customWidth="1"/>
    <col min="5641" max="5641" width="9.140625" style="4"/>
    <col min="5642" max="5642" width="9.140625" style="4" customWidth="1"/>
    <col min="5643" max="5888" width="9.140625" style="4"/>
    <col min="5889" max="5889" width="15.28515625" style="4" customWidth="1"/>
    <col min="5890" max="5890" width="63.7109375" style="4" customWidth="1"/>
    <col min="5891" max="5891" width="20.42578125" style="4" customWidth="1"/>
    <col min="5892" max="5892" width="16.140625" style="4" customWidth="1"/>
    <col min="5893" max="5893" width="17" style="4" customWidth="1"/>
    <col min="5894" max="5894" width="18.7109375" style="4" customWidth="1"/>
    <col min="5895" max="5895" width="18.85546875" style="4" customWidth="1"/>
    <col min="5896" max="5896" width="13.7109375" style="4" customWidth="1"/>
    <col min="5897" max="5897" width="9.140625" style="4"/>
    <col min="5898" max="5898" width="9.140625" style="4" customWidth="1"/>
    <col min="5899" max="6144" width="9.140625" style="4"/>
    <col min="6145" max="6145" width="15.28515625" style="4" customWidth="1"/>
    <col min="6146" max="6146" width="63.7109375" style="4" customWidth="1"/>
    <col min="6147" max="6147" width="20.42578125" style="4" customWidth="1"/>
    <col min="6148" max="6148" width="16.140625" style="4" customWidth="1"/>
    <col min="6149" max="6149" width="17" style="4" customWidth="1"/>
    <col min="6150" max="6150" width="18.7109375" style="4" customWidth="1"/>
    <col min="6151" max="6151" width="18.85546875" style="4" customWidth="1"/>
    <col min="6152" max="6152" width="13.7109375" style="4" customWidth="1"/>
    <col min="6153" max="6153" width="9.140625" style="4"/>
    <col min="6154" max="6154" width="9.140625" style="4" customWidth="1"/>
    <col min="6155" max="6400" width="9.140625" style="4"/>
    <col min="6401" max="6401" width="15.28515625" style="4" customWidth="1"/>
    <col min="6402" max="6402" width="63.7109375" style="4" customWidth="1"/>
    <col min="6403" max="6403" width="20.42578125" style="4" customWidth="1"/>
    <col min="6404" max="6404" width="16.140625" style="4" customWidth="1"/>
    <col min="6405" max="6405" width="17" style="4" customWidth="1"/>
    <col min="6406" max="6406" width="18.7109375" style="4" customWidth="1"/>
    <col min="6407" max="6407" width="18.85546875" style="4" customWidth="1"/>
    <col min="6408" max="6408" width="13.7109375" style="4" customWidth="1"/>
    <col min="6409" max="6409" width="9.140625" style="4"/>
    <col min="6410" max="6410" width="9.140625" style="4" customWidth="1"/>
    <col min="6411" max="6656" width="9.140625" style="4"/>
    <col min="6657" max="6657" width="15.28515625" style="4" customWidth="1"/>
    <col min="6658" max="6658" width="63.7109375" style="4" customWidth="1"/>
    <col min="6659" max="6659" width="20.42578125" style="4" customWidth="1"/>
    <col min="6660" max="6660" width="16.140625" style="4" customWidth="1"/>
    <col min="6661" max="6661" width="17" style="4" customWidth="1"/>
    <col min="6662" max="6662" width="18.7109375" style="4" customWidth="1"/>
    <col min="6663" max="6663" width="18.85546875" style="4" customWidth="1"/>
    <col min="6664" max="6664" width="13.7109375" style="4" customWidth="1"/>
    <col min="6665" max="6665" width="9.140625" style="4"/>
    <col min="6666" max="6666" width="9.140625" style="4" customWidth="1"/>
    <col min="6667" max="6912" width="9.140625" style="4"/>
    <col min="6913" max="6913" width="15.28515625" style="4" customWidth="1"/>
    <col min="6914" max="6914" width="63.7109375" style="4" customWidth="1"/>
    <col min="6915" max="6915" width="20.42578125" style="4" customWidth="1"/>
    <col min="6916" max="6916" width="16.140625" style="4" customWidth="1"/>
    <col min="6917" max="6917" width="17" style="4" customWidth="1"/>
    <col min="6918" max="6918" width="18.7109375" style="4" customWidth="1"/>
    <col min="6919" max="6919" width="18.85546875" style="4" customWidth="1"/>
    <col min="6920" max="6920" width="13.7109375" style="4" customWidth="1"/>
    <col min="6921" max="6921" width="9.140625" style="4"/>
    <col min="6922" max="6922" width="9.140625" style="4" customWidth="1"/>
    <col min="6923" max="7168" width="9.140625" style="4"/>
    <col min="7169" max="7169" width="15.28515625" style="4" customWidth="1"/>
    <col min="7170" max="7170" width="63.7109375" style="4" customWidth="1"/>
    <col min="7171" max="7171" width="20.42578125" style="4" customWidth="1"/>
    <col min="7172" max="7172" width="16.140625" style="4" customWidth="1"/>
    <col min="7173" max="7173" width="17" style="4" customWidth="1"/>
    <col min="7174" max="7174" width="18.7109375" style="4" customWidth="1"/>
    <col min="7175" max="7175" width="18.85546875" style="4" customWidth="1"/>
    <col min="7176" max="7176" width="13.7109375" style="4" customWidth="1"/>
    <col min="7177" max="7177" width="9.140625" style="4"/>
    <col min="7178" max="7178" width="9.140625" style="4" customWidth="1"/>
    <col min="7179" max="7424" width="9.140625" style="4"/>
    <col min="7425" max="7425" width="15.28515625" style="4" customWidth="1"/>
    <col min="7426" max="7426" width="63.7109375" style="4" customWidth="1"/>
    <col min="7427" max="7427" width="20.42578125" style="4" customWidth="1"/>
    <col min="7428" max="7428" width="16.140625" style="4" customWidth="1"/>
    <col min="7429" max="7429" width="17" style="4" customWidth="1"/>
    <col min="7430" max="7430" width="18.7109375" style="4" customWidth="1"/>
    <col min="7431" max="7431" width="18.85546875" style="4" customWidth="1"/>
    <col min="7432" max="7432" width="13.7109375" style="4" customWidth="1"/>
    <col min="7433" max="7433" width="9.140625" style="4"/>
    <col min="7434" max="7434" width="9.140625" style="4" customWidth="1"/>
    <col min="7435" max="7680" width="9.140625" style="4"/>
    <col min="7681" max="7681" width="15.28515625" style="4" customWidth="1"/>
    <col min="7682" max="7682" width="63.7109375" style="4" customWidth="1"/>
    <col min="7683" max="7683" width="20.42578125" style="4" customWidth="1"/>
    <col min="7684" max="7684" width="16.140625" style="4" customWidth="1"/>
    <col min="7685" max="7685" width="17" style="4" customWidth="1"/>
    <col min="7686" max="7686" width="18.7109375" style="4" customWidth="1"/>
    <col min="7687" max="7687" width="18.85546875" style="4" customWidth="1"/>
    <col min="7688" max="7688" width="13.7109375" style="4" customWidth="1"/>
    <col min="7689" max="7689" width="9.140625" style="4"/>
    <col min="7690" max="7690" width="9.140625" style="4" customWidth="1"/>
    <col min="7691" max="7936" width="9.140625" style="4"/>
    <col min="7937" max="7937" width="15.28515625" style="4" customWidth="1"/>
    <col min="7938" max="7938" width="63.7109375" style="4" customWidth="1"/>
    <col min="7939" max="7939" width="20.42578125" style="4" customWidth="1"/>
    <col min="7940" max="7940" width="16.140625" style="4" customWidth="1"/>
    <col min="7941" max="7941" width="17" style="4" customWidth="1"/>
    <col min="7942" max="7942" width="18.7109375" style="4" customWidth="1"/>
    <col min="7943" max="7943" width="18.85546875" style="4" customWidth="1"/>
    <col min="7944" max="7944" width="13.7109375" style="4" customWidth="1"/>
    <col min="7945" max="7945" width="9.140625" style="4"/>
    <col min="7946" max="7946" width="9.140625" style="4" customWidth="1"/>
    <col min="7947" max="8192" width="9.140625" style="4"/>
    <col min="8193" max="8193" width="15.28515625" style="4" customWidth="1"/>
    <col min="8194" max="8194" width="63.7109375" style="4" customWidth="1"/>
    <col min="8195" max="8195" width="20.42578125" style="4" customWidth="1"/>
    <col min="8196" max="8196" width="16.140625" style="4" customWidth="1"/>
    <col min="8197" max="8197" width="17" style="4" customWidth="1"/>
    <col min="8198" max="8198" width="18.7109375" style="4" customWidth="1"/>
    <col min="8199" max="8199" width="18.85546875" style="4" customWidth="1"/>
    <col min="8200" max="8200" width="13.7109375" style="4" customWidth="1"/>
    <col min="8201" max="8201" width="9.140625" style="4"/>
    <col min="8202" max="8202" width="9.140625" style="4" customWidth="1"/>
    <col min="8203" max="8448" width="9.140625" style="4"/>
    <col min="8449" max="8449" width="15.28515625" style="4" customWidth="1"/>
    <col min="8450" max="8450" width="63.7109375" style="4" customWidth="1"/>
    <col min="8451" max="8451" width="20.42578125" style="4" customWidth="1"/>
    <col min="8452" max="8452" width="16.140625" style="4" customWidth="1"/>
    <col min="8453" max="8453" width="17" style="4" customWidth="1"/>
    <col min="8454" max="8454" width="18.7109375" style="4" customWidth="1"/>
    <col min="8455" max="8455" width="18.85546875" style="4" customWidth="1"/>
    <col min="8456" max="8456" width="13.7109375" style="4" customWidth="1"/>
    <col min="8457" max="8457" width="9.140625" style="4"/>
    <col min="8458" max="8458" width="9.140625" style="4" customWidth="1"/>
    <col min="8459" max="8704" width="9.140625" style="4"/>
    <col min="8705" max="8705" width="15.28515625" style="4" customWidth="1"/>
    <col min="8706" max="8706" width="63.7109375" style="4" customWidth="1"/>
    <col min="8707" max="8707" width="20.42578125" style="4" customWidth="1"/>
    <col min="8708" max="8708" width="16.140625" style="4" customWidth="1"/>
    <col min="8709" max="8709" width="17" style="4" customWidth="1"/>
    <col min="8710" max="8710" width="18.7109375" style="4" customWidth="1"/>
    <col min="8711" max="8711" width="18.85546875" style="4" customWidth="1"/>
    <col min="8712" max="8712" width="13.7109375" style="4" customWidth="1"/>
    <col min="8713" max="8713" width="9.140625" style="4"/>
    <col min="8714" max="8714" width="9.140625" style="4" customWidth="1"/>
    <col min="8715" max="8960" width="9.140625" style="4"/>
    <col min="8961" max="8961" width="15.28515625" style="4" customWidth="1"/>
    <col min="8962" max="8962" width="63.7109375" style="4" customWidth="1"/>
    <col min="8963" max="8963" width="20.42578125" style="4" customWidth="1"/>
    <col min="8964" max="8964" width="16.140625" style="4" customWidth="1"/>
    <col min="8965" max="8965" width="17" style="4" customWidth="1"/>
    <col min="8966" max="8966" width="18.7109375" style="4" customWidth="1"/>
    <col min="8967" max="8967" width="18.85546875" style="4" customWidth="1"/>
    <col min="8968" max="8968" width="13.7109375" style="4" customWidth="1"/>
    <col min="8969" max="8969" width="9.140625" style="4"/>
    <col min="8970" max="8970" width="9.140625" style="4" customWidth="1"/>
    <col min="8971" max="9216" width="9.140625" style="4"/>
    <col min="9217" max="9217" width="15.28515625" style="4" customWidth="1"/>
    <col min="9218" max="9218" width="63.7109375" style="4" customWidth="1"/>
    <col min="9219" max="9219" width="20.42578125" style="4" customWidth="1"/>
    <col min="9220" max="9220" width="16.140625" style="4" customWidth="1"/>
    <col min="9221" max="9221" width="17" style="4" customWidth="1"/>
    <col min="9222" max="9222" width="18.7109375" style="4" customWidth="1"/>
    <col min="9223" max="9223" width="18.85546875" style="4" customWidth="1"/>
    <col min="9224" max="9224" width="13.7109375" style="4" customWidth="1"/>
    <col min="9225" max="9225" width="9.140625" style="4"/>
    <col min="9226" max="9226" width="9.140625" style="4" customWidth="1"/>
    <col min="9227" max="9472" width="9.140625" style="4"/>
    <col min="9473" max="9473" width="15.28515625" style="4" customWidth="1"/>
    <col min="9474" max="9474" width="63.7109375" style="4" customWidth="1"/>
    <col min="9475" max="9475" width="20.42578125" style="4" customWidth="1"/>
    <col min="9476" max="9476" width="16.140625" style="4" customWidth="1"/>
    <col min="9477" max="9477" width="17" style="4" customWidth="1"/>
    <col min="9478" max="9478" width="18.7109375" style="4" customWidth="1"/>
    <col min="9479" max="9479" width="18.85546875" style="4" customWidth="1"/>
    <col min="9480" max="9480" width="13.7109375" style="4" customWidth="1"/>
    <col min="9481" max="9481" width="9.140625" style="4"/>
    <col min="9482" max="9482" width="9.140625" style="4" customWidth="1"/>
    <col min="9483" max="9728" width="9.140625" style="4"/>
    <col min="9729" max="9729" width="15.28515625" style="4" customWidth="1"/>
    <col min="9730" max="9730" width="63.7109375" style="4" customWidth="1"/>
    <col min="9731" max="9731" width="20.42578125" style="4" customWidth="1"/>
    <col min="9732" max="9732" width="16.140625" style="4" customWidth="1"/>
    <col min="9733" max="9733" width="17" style="4" customWidth="1"/>
    <col min="9734" max="9734" width="18.7109375" style="4" customWidth="1"/>
    <col min="9735" max="9735" width="18.85546875" style="4" customWidth="1"/>
    <col min="9736" max="9736" width="13.7109375" style="4" customWidth="1"/>
    <col min="9737" max="9737" width="9.140625" style="4"/>
    <col min="9738" max="9738" width="9.140625" style="4" customWidth="1"/>
    <col min="9739" max="9984" width="9.140625" style="4"/>
    <col min="9985" max="9985" width="15.28515625" style="4" customWidth="1"/>
    <col min="9986" max="9986" width="63.7109375" style="4" customWidth="1"/>
    <col min="9987" max="9987" width="20.42578125" style="4" customWidth="1"/>
    <col min="9988" max="9988" width="16.140625" style="4" customWidth="1"/>
    <col min="9989" max="9989" width="17" style="4" customWidth="1"/>
    <col min="9990" max="9990" width="18.7109375" style="4" customWidth="1"/>
    <col min="9991" max="9991" width="18.85546875" style="4" customWidth="1"/>
    <col min="9992" max="9992" width="13.7109375" style="4" customWidth="1"/>
    <col min="9993" max="9993" width="9.140625" style="4"/>
    <col min="9994" max="9994" width="9.140625" style="4" customWidth="1"/>
    <col min="9995" max="10240" width="9.140625" style="4"/>
    <col min="10241" max="10241" width="15.28515625" style="4" customWidth="1"/>
    <col min="10242" max="10242" width="63.7109375" style="4" customWidth="1"/>
    <col min="10243" max="10243" width="20.42578125" style="4" customWidth="1"/>
    <col min="10244" max="10244" width="16.140625" style="4" customWidth="1"/>
    <col min="10245" max="10245" width="17" style="4" customWidth="1"/>
    <col min="10246" max="10246" width="18.7109375" style="4" customWidth="1"/>
    <col min="10247" max="10247" width="18.85546875" style="4" customWidth="1"/>
    <col min="10248" max="10248" width="13.7109375" style="4" customWidth="1"/>
    <col min="10249" max="10249" width="9.140625" style="4"/>
    <col min="10250" max="10250" width="9.140625" style="4" customWidth="1"/>
    <col min="10251" max="10496" width="9.140625" style="4"/>
    <col min="10497" max="10497" width="15.28515625" style="4" customWidth="1"/>
    <col min="10498" max="10498" width="63.7109375" style="4" customWidth="1"/>
    <col min="10499" max="10499" width="20.42578125" style="4" customWidth="1"/>
    <col min="10500" max="10500" width="16.140625" style="4" customWidth="1"/>
    <col min="10501" max="10501" width="17" style="4" customWidth="1"/>
    <col min="10502" max="10502" width="18.7109375" style="4" customWidth="1"/>
    <col min="10503" max="10503" width="18.85546875" style="4" customWidth="1"/>
    <col min="10504" max="10504" width="13.7109375" style="4" customWidth="1"/>
    <col min="10505" max="10505" width="9.140625" style="4"/>
    <col min="10506" max="10506" width="9.140625" style="4" customWidth="1"/>
    <col min="10507" max="10752" width="9.140625" style="4"/>
    <col min="10753" max="10753" width="15.28515625" style="4" customWidth="1"/>
    <col min="10754" max="10754" width="63.7109375" style="4" customWidth="1"/>
    <col min="10755" max="10755" width="20.42578125" style="4" customWidth="1"/>
    <col min="10756" max="10756" width="16.140625" style="4" customWidth="1"/>
    <col min="10757" max="10757" width="17" style="4" customWidth="1"/>
    <col min="10758" max="10758" width="18.7109375" style="4" customWidth="1"/>
    <col min="10759" max="10759" width="18.85546875" style="4" customWidth="1"/>
    <col min="10760" max="10760" width="13.7109375" style="4" customWidth="1"/>
    <col min="10761" max="10761" width="9.140625" style="4"/>
    <col min="10762" max="10762" width="9.140625" style="4" customWidth="1"/>
    <col min="10763" max="11008" width="9.140625" style="4"/>
    <col min="11009" max="11009" width="15.28515625" style="4" customWidth="1"/>
    <col min="11010" max="11010" width="63.7109375" style="4" customWidth="1"/>
    <col min="11011" max="11011" width="20.42578125" style="4" customWidth="1"/>
    <col min="11012" max="11012" width="16.140625" style="4" customWidth="1"/>
    <col min="11013" max="11013" width="17" style="4" customWidth="1"/>
    <col min="11014" max="11014" width="18.7109375" style="4" customWidth="1"/>
    <col min="11015" max="11015" width="18.85546875" style="4" customWidth="1"/>
    <col min="11016" max="11016" width="13.7109375" style="4" customWidth="1"/>
    <col min="11017" max="11017" width="9.140625" style="4"/>
    <col min="11018" max="11018" width="9.140625" style="4" customWidth="1"/>
    <col min="11019" max="11264" width="9.140625" style="4"/>
    <col min="11265" max="11265" width="15.28515625" style="4" customWidth="1"/>
    <col min="11266" max="11266" width="63.7109375" style="4" customWidth="1"/>
    <col min="11267" max="11267" width="20.42578125" style="4" customWidth="1"/>
    <col min="11268" max="11268" width="16.140625" style="4" customWidth="1"/>
    <col min="11269" max="11269" width="17" style="4" customWidth="1"/>
    <col min="11270" max="11270" width="18.7109375" style="4" customWidth="1"/>
    <col min="11271" max="11271" width="18.85546875" style="4" customWidth="1"/>
    <col min="11272" max="11272" width="13.7109375" style="4" customWidth="1"/>
    <col min="11273" max="11273" width="9.140625" style="4"/>
    <col min="11274" max="11274" width="9.140625" style="4" customWidth="1"/>
    <col min="11275" max="11520" width="9.140625" style="4"/>
    <col min="11521" max="11521" width="15.28515625" style="4" customWidth="1"/>
    <col min="11522" max="11522" width="63.7109375" style="4" customWidth="1"/>
    <col min="11523" max="11523" width="20.42578125" style="4" customWidth="1"/>
    <col min="11524" max="11524" width="16.140625" style="4" customWidth="1"/>
    <col min="11525" max="11525" width="17" style="4" customWidth="1"/>
    <col min="11526" max="11526" width="18.7109375" style="4" customWidth="1"/>
    <col min="11527" max="11527" width="18.85546875" style="4" customWidth="1"/>
    <col min="11528" max="11528" width="13.7109375" style="4" customWidth="1"/>
    <col min="11529" max="11529" width="9.140625" style="4"/>
    <col min="11530" max="11530" width="9.140625" style="4" customWidth="1"/>
    <col min="11531" max="11776" width="9.140625" style="4"/>
    <col min="11777" max="11777" width="15.28515625" style="4" customWidth="1"/>
    <col min="11778" max="11778" width="63.7109375" style="4" customWidth="1"/>
    <col min="11779" max="11779" width="20.42578125" style="4" customWidth="1"/>
    <col min="11780" max="11780" width="16.140625" style="4" customWidth="1"/>
    <col min="11781" max="11781" width="17" style="4" customWidth="1"/>
    <col min="11782" max="11782" width="18.7109375" style="4" customWidth="1"/>
    <col min="11783" max="11783" width="18.85546875" style="4" customWidth="1"/>
    <col min="11784" max="11784" width="13.7109375" style="4" customWidth="1"/>
    <col min="11785" max="11785" width="9.140625" style="4"/>
    <col min="11786" max="11786" width="9.140625" style="4" customWidth="1"/>
    <col min="11787" max="12032" width="9.140625" style="4"/>
    <col min="12033" max="12033" width="15.28515625" style="4" customWidth="1"/>
    <col min="12034" max="12034" width="63.7109375" style="4" customWidth="1"/>
    <col min="12035" max="12035" width="20.42578125" style="4" customWidth="1"/>
    <col min="12036" max="12036" width="16.140625" style="4" customWidth="1"/>
    <col min="12037" max="12037" width="17" style="4" customWidth="1"/>
    <col min="12038" max="12038" width="18.7109375" style="4" customWidth="1"/>
    <col min="12039" max="12039" width="18.85546875" style="4" customWidth="1"/>
    <col min="12040" max="12040" width="13.7109375" style="4" customWidth="1"/>
    <col min="12041" max="12041" width="9.140625" style="4"/>
    <col min="12042" max="12042" width="9.140625" style="4" customWidth="1"/>
    <col min="12043" max="12288" width="9.140625" style="4"/>
    <col min="12289" max="12289" width="15.28515625" style="4" customWidth="1"/>
    <col min="12290" max="12290" width="63.7109375" style="4" customWidth="1"/>
    <col min="12291" max="12291" width="20.42578125" style="4" customWidth="1"/>
    <col min="12292" max="12292" width="16.140625" style="4" customWidth="1"/>
    <col min="12293" max="12293" width="17" style="4" customWidth="1"/>
    <col min="12294" max="12294" width="18.7109375" style="4" customWidth="1"/>
    <col min="12295" max="12295" width="18.85546875" style="4" customWidth="1"/>
    <col min="12296" max="12296" width="13.7109375" style="4" customWidth="1"/>
    <col min="12297" max="12297" width="9.140625" style="4"/>
    <col min="12298" max="12298" width="9.140625" style="4" customWidth="1"/>
    <col min="12299" max="12544" width="9.140625" style="4"/>
    <col min="12545" max="12545" width="15.28515625" style="4" customWidth="1"/>
    <col min="12546" max="12546" width="63.7109375" style="4" customWidth="1"/>
    <col min="12547" max="12547" width="20.42578125" style="4" customWidth="1"/>
    <col min="12548" max="12548" width="16.140625" style="4" customWidth="1"/>
    <col min="12549" max="12549" width="17" style="4" customWidth="1"/>
    <col min="12550" max="12550" width="18.7109375" style="4" customWidth="1"/>
    <col min="12551" max="12551" width="18.85546875" style="4" customWidth="1"/>
    <col min="12552" max="12552" width="13.7109375" style="4" customWidth="1"/>
    <col min="12553" max="12553" width="9.140625" style="4"/>
    <col min="12554" max="12554" width="9.140625" style="4" customWidth="1"/>
    <col min="12555" max="12800" width="9.140625" style="4"/>
    <col min="12801" max="12801" width="15.28515625" style="4" customWidth="1"/>
    <col min="12802" max="12802" width="63.7109375" style="4" customWidth="1"/>
    <col min="12803" max="12803" width="20.42578125" style="4" customWidth="1"/>
    <col min="12804" max="12804" width="16.140625" style="4" customWidth="1"/>
    <col min="12805" max="12805" width="17" style="4" customWidth="1"/>
    <col min="12806" max="12806" width="18.7109375" style="4" customWidth="1"/>
    <col min="12807" max="12807" width="18.85546875" style="4" customWidth="1"/>
    <col min="12808" max="12808" width="13.7109375" style="4" customWidth="1"/>
    <col min="12809" max="12809" width="9.140625" style="4"/>
    <col min="12810" max="12810" width="9.140625" style="4" customWidth="1"/>
    <col min="12811" max="13056" width="9.140625" style="4"/>
    <col min="13057" max="13057" width="15.28515625" style="4" customWidth="1"/>
    <col min="13058" max="13058" width="63.7109375" style="4" customWidth="1"/>
    <col min="13059" max="13059" width="20.42578125" style="4" customWidth="1"/>
    <col min="13060" max="13060" width="16.140625" style="4" customWidth="1"/>
    <col min="13061" max="13061" width="17" style="4" customWidth="1"/>
    <col min="13062" max="13062" width="18.7109375" style="4" customWidth="1"/>
    <col min="13063" max="13063" width="18.85546875" style="4" customWidth="1"/>
    <col min="13064" max="13064" width="13.7109375" style="4" customWidth="1"/>
    <col min="13065" max="13065" width="9.140625" style="4"/>
    <col min="13066" max="13066" width="9.140625" style="4" customWidth="1"/>
    <col min="13067" max="13312" width="9.140625" style="4"/>
    <col min="13313" max="13313" width="15.28515625" style="4" customWidth="1"/>
    <col min="13314" max="13314" width="63.7109375" style="4" customWidth="1"/>
    <col min="13315" max="13315" width="20.42578125" style="4" customWidth="1"/>
    <col min="13316" max="13316" width="16.140625" style="4" customWidth="1"/>
    <col min="13317" max="13317" width="17" style="4" customWidth="1"/>
    <col min="13318" max="13318" width="18.7109375" style="4" customWidth="1"/>
    <col min="13319" max="13319" width="18.85546875" style="4" customWidth="1"/>
    <col min="13320" max="13320" width="13.7109375" style="4" customWidth="1"/>
    <col min="13321" max="13321" width="9.140625" style="4"/>
    <col min="13322" max="13322" width="9.140625" style="4" customWidth="1"/>
    <col min="13323" max="13568" width="9.140625" style="4"/>
    <col min="13569" max="13569" width="15.28515625" style="4" customWidth="1"/>
    <col min="13570" max="13570" width="63.7109375" style="4" customWidth="1"/>
    <col min="13571" max="13571" width="20.42578125" style="4" customWidth="1"/>
    <col min="13572" max="13572" width="16.140625" style="4" customWidth="1"/>
    <col min="13573" max="13573" width="17" style="4" customWidth="1"/>
    <col min="13574" max="13574" width="18.7109375" style="4" customWidth="1"/>
    <col min="13575" max="13575" width="18.85546875" style="4" customWidth="1"/>
    <col min="13576" max="13576" width="13.7109375" style="4" customWidth="1"/>
    <col min="13577" max="13577" width="9.140625" style="4"/>
    <col min="13578" max="13578" width="9.140625" style="4" customWidth="1"/>
    <col min="13579" max="13824" width="9.140625" style="4"/>
    <col min="13825" max="13825" width="15.28515625" style="4" customWidth="1"/>
    <col min="13826" max="13826" width="63.7109375" style="4" customWidth="1"/>
    <col min="13827" max="13827" width="20.42578125" style="4" customWidth="1"/>
    <col min="13828" max="13828" width="16.140625" style="4" customWidth="1"/>
    <col min="13829" max="13829" width="17" style="4" customWidth="1"/>
    <col min="13830" max="13830" width="18.7109375" style="4" customWidth="1"/>
    <col min="13831" max="13831" width="18.85546875" style="4" customWidth="1"/>
    <col min="13832" max="13832" width="13.7109375" style="4" customWidth="1"/>
    <col min="13833" max="13833" width="9.140625" style="4"/>
    <col min="13834" max="13834" width="9.140625" style="4" customWidth="1"/>
    <col min="13835" max="14080" width="9.140625" style="4"/>
    <col min="14081" max="14081" width="15.28515625" style="4" customWidth="1"/>
    <col min="14082" max="14082" width="63.7109375" style="4" customWidth="1"/>
    <col min="14083" max="14083" width="20.42578125" style="4" customWidth="1"/>
    <col min="14084" max="14084" width="16.140625" style="4" customWidth="1"/>
    <col min="14085" max="14085" width="17" style="4" customWidth="1"/>
    <col min="14086" max="14086" width="18.7109375" style="4" customWidth="1"/>
    <col min="14087" max="14087" width="18.85546875" style="4" customWidth="1"/>
    <col min="14088" max="14088" width="13.7109375" style="4" customWidth="1"/>
    <col min="14089" max="14089" width="9.140625" style="4"/>
    <col min="14090" max="14090" width="9.140625" style="4" customWidth="1"/>
    <col min="14091" max="14336" width="9.140625" style="4"/>
    <col min="14337" max="14337" width="15.28515625" style="4" customWidth="1"/>
    <col min="14338" max="14338" width="63.7109375" style="4" customWidth="1"/>
    <col min="14339" max="14339" width="20.42578125" style="4" customWidth="1"/>
    <col min="14340" max="14340" width="16.140625" style="4" customWidth="1"/>
    <col min="14341" max="14341" width="17" style="4" customWidth="1"/>
    <col min="14342" max="14342" width="18.7109375" style="4" customWidth="1"/>
    <col min="14343" max="14343" width="18.85546875" style="4" customWidth="1"/>
    <col min="14344" max="14344" width="13.7109375" style="4" customWidth="1"/>
    <col min="14345" max="14345" width="9.140625" style="4"/>
    <col min="14346" max="14346" width="9.140625" style="4" customWidth="1"/>
    <col min="14347" max="14592" width="9.140625" style="4"/>
    <col min="14593" max="14593" width="15.28515625" style="4" customWidth="1"/>
    <col min="14594" max="14594" width="63.7109375" style="4" customWidth="1"/>
    <col min="14595" max="14595" width="20.42578125" style="4" customWidth="1"/>
    <col min="14596" max="14596" width="16.140625" style="4" customWidth="1"/>
    <col min="14597" max="14597" width="17" style="4" customWidth="1"/>
    <col min="14598" max="14598" width="18.7109375" style="4" customWidth="1"/>
    <col min="14599" max="14599" width="18.85546875" style="4" customWidth="1"/>
    <col min="14600" max="14600" width="13.7109375" style="4" customWidth="1"/>
    <col min="14601" max="14601" width="9.140625" style="4"/>
    <col min="14602" max="14602" width="9.140625" style="4" customWidth="1"/>
    <col min="14603" max="14848" width="9.140625" style="4"/>
    <col min="14849" max="14849" width="15.28515625" style="4" customWidth="1"/>
    <col min="14850" max="14850" width="63.7109375" style="4" customWidth="1"/>
    <col min="14851" max="14851" width="20.42578125" style="4" customWidth="1"/>
    <col min="14852" max="14852" width="16.140625" style="4" customWidth="1"/>
    <col min="14853" max="14853" width="17" style="4" customWidth="1"/>
    <col min="14854" max="14854" width="18.7109375" style="4" customWidth="1"/>
    <col min="14855" max="14855" width="18.85546875" style="4" customWidth="1"/>
    <col min="14856" max="14856" width="13.7109375" style="4" customWidth="1"/>
    <col min="14857" max="14857" width="9.140625" style="4"/>
    <col min="14858" max="14858" width="9.140625" style="4" customWidth="1"/>
    <col min="14859" max="15104" width="9.140625" style="4"/>
    <col min="15105" max="15105" width="15.28515625" style="4" customWidth="1"/>
    <col min="15106" max="15106" width="63.7109375" style="4" customWidth="1"/>
    <col min="15107" max="15107" width="20.42578125" style="4" customWidth="1"/>
    <col min="15108" max="15108" width="16.140625" style="4" customWidth="1"/>
    <col min="15109" max="15109" width="17" style="4" customWidth="1"/>
    <col min="15110" max="15110" width="18.7109375" style="4" customWidth="1"/>
    <col min="15111" max="15111" width="18.85546875" style="4" customWidth="1"/>
    <col min="15112" max="15112" width="13.7109375" style="4" customWidth="1"/>
    <col min="15113" max="15113" width="9.140625" style="4"/>
    <col min="15114" max="15114" width="9.140625" style="4" customWidth="1"/>
    <col min="15115" max="15360" width="9.140625" style="4"/>
    <col min="15361" max="15361" width="15.28515625" style="4" customWidth="1"/>
    <col min="15362" max="15362" width="63.7109375" style="4" customWidth="1"/>
    <col min="15363" max="15363" width="20.42578125" style="4" customWidth="1"/>
    <col min="15364" max="15364" width="16.140625" style="4" customWidth="1"/>
    <col min="15365" max="15365" width="17" style="4" customWidth="1"/>
    <col min="15366" max="15366" width="18.7109375" style="4" customWidth="1"/>
    <col min="15367" max="15367" width="18.85546875" style="4" customWidth="1"/>
    <col min="15368" max="15368" width="13.7109375" style="4" customWidth="1"/>
    <col min="15369" max="15369" width="9.140625" style="4"/>
    <col min="15370" max="15370" width="9.140625" style="4" customWidth="1"/>
    <col min="15371" max="15616" width="9.140625" style="4"/>
    <col min="15617" max="15617" width="15.28515625" style="4" customWidth="1"/>
    <col min="15618" max="15618" width="63.7109375" style="4" customWidth="1"/>
    <col min="15619" max="15619" width="20.42578125" style="4" customWidth="1"/>
    <col min="15620" max="15620" width="16.140625" style="4" customWidth="1"/>
    <col min="15621" max="15621" width="17" style="4" customWidth="1"/>
    <col min="15622" max="15622" width="18.7109375" style="4" customWidth="1"/>
    <col min="15623" max="15623" width="18.85546875" style="4" customWidth="1"/>
    <col min="15624" max="15624" width="13.7109375" style="4" customWidth="1"/>
    <col min="15625" max="15625" width="9.140625" style="4"/>
    <col min="15626" max="15626" width="9.140625" style="4" customWidth="1"/>
    <col min="15627" max="15872" width="9.140625" style="4"/>
    <col min="15873" max="15873" width="15.28515625" style="4" customWidth="1"/>
    <col min="15874" max="15874" width="63.7109375" style="4" customWidth="1"/>
    <col min="15875" max="15875" width="20.42578125" style="4" customWidth="1"/>
    <col min="15876" max="15876" width="16.140625" style="4" customWidth="1"/>
    <col min="15877" max="15877" width="17" style="4" customWidth="1"/>
    <col min="15878" max="15878" width="18.7109375" style="4" customWidth="1"/>
    <col min="15879" max="15879" width="18.85546875" style="4" customWidth="1"/>
    <col min="15880" max="15880" width="13.7109375" style="4" customWidth="1"/>
    <col min="15881" max="15881" width="9.140625" style="4"/>
    <col min="15882" max="15882" width="9.140625" style="4" customWidth="1"/>
    <col min="15883" max="16128" width="9.140625" style="4"/>
    <col min="16129" max="16129" width="15.28515625" style="4" customWidth="1"/>
    <col min="16130" max="16130" width="63.7109375" style="4" customWidth="1"/>
    <col min="16131" max="16131" width="20.42578125" style="4" customWidth="1"/>
    <col min="16132" max="16132" width="16.140625" style="4" customWidth="1"/>
    <col min="16133" max="16133" width="17" style="4" customWidth="1"/>
    <col min="16134" max="16134" width="18.7109375" style="4" customWidth="1"/>
    <col min="16135" max="16135" width="18.85546875" style="4" customWidth="1"/>
    <col min="16136" max="16136" width="13.7109375" style="4" customWidth="1"/>
    <col min="16137" max="16137" width="9.140625" style="4"/>
    <col min="16138" max="16138" width="9.140625" style="4" customWidth="1"/>
    <col min="16139" max="16384" width="9.140625" style="4"/>
  </cols>
  <sheetData>
    <row r="1" spans="1:17" ht="185.25" customHeight="1">
      <c r="A1" s="1"/>
      <c r="B1" s="1"/>
      <c r="C1" s="1"/>
      <c r="D1" s="1"/>
      <c r="E1" s="1"/>
      <c r="F1" s="1"/>
      <c r="G1" s="1"/>
      <c r="H1" s="434" t="s">
        <v>0</v>
      </c>
      <c r="I1" s="434"/>
      <c r="J1" s="434"/>
      <c r="K1" s="434"/>
      <c r="L1" s="434"/>
      <c r="M1" s="434"/>
      <c r="N1" s="434"/>
      <c r="O1" s="434"/>
      <c r="P1" s="2"/>
      <c r="Q1" s="3"/>
    </row>
    <row r="2" spans="1:17" s="6" customFormat="1" ht="19.5" thickBot="1">
      <c r="A2" s="435" t="s">
        <v>180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5"/>
    </row>
    <row r="3" spans="1:17" ht="19.5" customHeight="1" thickBot="1">
      <c r="A3" s="437" t="s">
        <v>2</v>
      </c>
      <c r="B3" s="440" t="s">
        <v>181</v>
      </c>
      <c r="C3" s="437" t="s">
        <v>4</v>
      </c>
      <c r="D3" s="443" t="s">
        <v>182</v>
      </c>
      <c r="E3" s="444"/>
      <c r="F3" s="444"/>
      <c r="G3" s="444"/>
      <c r="H3" s="445"/>
      <c r="I3" s="443" t="s">
        <v>183</v>
      </c>
      <c r="J3" s="444"/>
      <c r="K3" s="444"/>
      <c r="L3" s="444"/>
      <c r="M3" s="444"/>
      <c r="N3" s="444"/>
      <c r="O3" s="444"/>
      <c r="P3" s="445"/>
      <c r="Q3" s="3"/>
    </row>
    <row r="4" spans="1:17" ht="19.5" thickBot="1">
      <c r="A4" s="438"/>
      <c r="B4" s="441"/>
      <c r="C4" s="438"/>
      <c r="D4" s="437" t="s">
        <v>184</v>
      </c>
      <c r="E4" s="443" t="s">
        <v>185</v>
      </c>
      <c r="F4" s="444"/>
      <c r="G4" s="444"/>
      <c r="H4" s="445"/>
      <c r="I4" s="446" t="s">
        <v>19</v>
      </c>
      <c r="J4" s="447"/>
      <c r="K4" s="448" t="s">
        <v>20</v>
      </c>
      <c r="L4" s="449"/>
      <c r="M4" s="446" t="s">
        <v>21</v>
      </c>
      <c r="N4" s="447"/>
      <c r="O4" s="446" t="s">
        <v>186</v>
      </c>
      <c r="P4" s="447"/>
      <c r="Q4" s="3"/>
    </row>
    <row r="5" spans="1:17" ht="36.75" customHeight="1">
      <c r="A5" s="438"/>
      <c r="B5" s="441"/>
      <c r="C5" s="438"/>
      <c r="D5" s="438"/>
      <c r="E5" s="437" t="s">
        <v>187</v>
      </c>
      <c r="F5" s="450" t="s">
        <v>188</v>
      </c>
      <c r="G5" s="451"/>
      <c r="H5" s="452"/>
      <c r="I5" s="57" t="s">
        <v>189</v>
      </c>
      <c r="J5" s="58" t="s">
        <v>190</v>
      </c>
      <c r="K5" s="59" t="s">
        <v>191</v>
      </c>
      <c r="L5" s="59" t="s">
        <v>192</v>
      </c>
      <c r="M5" s="60" t="s">
        <v>193</v>
      </c>
      <c r="N5" s="57" t="s">
        <v>194</v>
      </c>
      <c r="O5" s="57" t="s">
        <v>195</v>
      </c>
      <c r="P5" s="58" t="s">
        <v>196</v>
      </c>
      <c r="Q5" s="3"/>
    </row>
    <row r="6" spans="1:17" ht="36" customHeight="1" thickBot="1">
      <c r="A6" s="438"/>
      <c r="B6" s="441"/>
      <c r="C6" s="438"/>
      <c r="D6" s="438"/>
      <c r="E6" s="438"/>
      <c r="F6" s="453"/>
      <c r="G6" s="454"/>
      <c r="H6" s="455"/>
      <c r="I6" s="61" t="s">
        <v>197</v>
      </c>
      <c r="J6" s="61" t="s">
        <v>198</v>
      </c>
      <c r="K6" s="62" t="s">
        <v>197</v>
      </c>
      <c r="L6" s="62" t="s">
        <v>199</v>
      </c>
      <c r="M6" s="63" t="s">
        <v>197</v>
      </c>
      <c r="N6" s="61" t="s">
        <v>197</v>
      </c>
      <c r="O6" s="61" t="s">
        <v>199</v>
      </c>
      <c r="P6" s="64"/>
      <c r="Q6" s="3"/>
    </row>
    <row r="7" spans="1:17" ht="129.75" customHeight="1" thickBot="1">
      <c r="A7" s="439"/>
      <c r="B7" s="442"/>
      <c r="C7" s="439"/>
      <c r="D7" s="439"/>
      <c r="E7" s="439"/>
      <c r="F7" s="65" t="s">
        <v>200</v>
      </c>
      <c r="G7" s="65" t="s">
        <v>10</v>
      </c>
      <c r="H7" s="65" t="s">
        <v>201</v>
      </c>
      <c r="I7" s="66"/>
      <c r="J7" s="67"/>
      <c r="K7" s="68"/>
      <c r="L7" s="69"/>
      <c r="M7" s="70"/>
      <c r="N7" s="71"/>
      <c r="O7" s="71"/>
      <c r="P7" s="67"/>
      <c r="Q7" s="3"/>
    </row>
    <row r="8" spans="1:17" ht="19.5" thickBot="1">
      <c r="A8" s="72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1">
        <v>7</v>
      </c>
      <c r="H8" s="71">
        <v>8</v>
      </c>
      <c r="I8" s="71">
        <v>9</v>
      </c>
      <c r="J8" s="71">
        <v>10</v>
      </c>
      <c r="K8" s="69">
        <v>11</v>
      </c>
      <c r="L8" s="69">
        <v>12</v>
      </c>
      <c r="M8" s="70">
        <v>13</v>
      </c>
      <c r="N8" s="71">
        <v>14</v>
      </c>
      <c r="O8" s="71">
        <v>15</v>
      </c>
      <c r="P8" s="71">
        <v>16</v>
      </c>
      <c r="Q8" s="3"/>
    </row>
    <row r="9" spans="1:17" ht="19.5" thickBot="1">
      <c r="A9" s="73" t="s">
        <v>202</v>
      </c>
      <c r="B9" s="74" t="s">
        <v>203</v>
      </c>
      <c r="C9" s="75"/>
      <c r="D9" s="75">
        <f>D10+D11+D12+D15+D16+D14+D20+D22+D23+D19+D21+D17+D13+D18</f>
        <v>2106</v>
      </c>
      <c r="E9" s="75">
        <f>E10+E11+E12+E15+E16+E14+E20+E22+E23+E19+E21+E17+E13+E18</f>
        <v>1404</v>
      </c>
      <c r="F9" s="75">
        <f>F10+F11+F12+F15+F16+F14+F20+F22+F23+F19+F21+F17+F13+F18</f>
        <v>1079</v>
      </c>
      <c r="G9" s="75">
        <f>G12+G15+G19+G17+G13+G18</f>
        <v>325</v>
      </c>
      <c r="H9" s="75">
        <v>0</v>
      </c>
      <c r="I9" s="75">
        <f>SUM(I10:I23)</f>
        <v>648</v>
      </c>
      <c r="J9" s="75">
        <f>SUM(J10:J23)</f>
        <v>756</v>
      </c>
      <c r="K9" s="75">
        <f>SUM(K10:K23)</f>
        <v>0</v>
      </c>
      <c r="L9" s="75">
        <f>SUM(L10:L23)</f>
        <v>0</v>
      </c>
      <c r="M9" s="75">
        <v>0</v>
      </c>
      <c r="N9" s="75">
        <v>0</v>
      </c>
      <c r="O9" s="75">
        <v>0</v>
      </c>
      <c r="P9" s="75">
        <v>0</v>
      </c>
      <c r="Q9" s="3"/>
    </row>
    <row r="10" spans="1:17" ht="19.5" thickBot="1">
      <c r="A10" s="76" t="s">
        <v>204</v>
      </c>
      <c r="B10" s="77" t="s">
        <v>164</v>
      </c>
      <c r="C10" s="78" t="s">
        <v>205</v>
      </c>
      <c r="D10" s="79">
        <v>117</v>
      </c>
      <c r="E10" s="79">
        <f>SUM(I10:P10)</f>
        <v>78</v>
      </c>
      <c r="F10" s="78">
        <f t="shared" ref="F10:F23" si="0">E10-G10-H10</f>
        <v>78</v>
      </c>
      <c r="G10" s="78"/>
      <c r="H10" s="78"/>
      <c r="I10" s="78">
        <v>36</v>
      </c>
      <c r="J10" s="78">
        <v>42</v>
      </c>
      <c r="K10" s="69"/>
      <c r="L10" s="69"/>
      <c r="M10" s="70"/>
      <c r="N10" s="71"/>
      <c r="O10" s="71"/>
      <c r="P10" s="71"/>
      <c r="Q10" s="3"/>
    </row>
    <row r="11" spans="1:17" ht="19.5" thickBot="1">
      <c r="A11" s="76" t="s">
        <v>206</v>
      </c>
      <c r="B11" s="77" t="s">
        <v>162</v>
      </c>
      <c r="C11" s="78" t="s">
        <v>207</v>
      </c>
      <c r="D11" s="80">
        <v>176</v>
      </c>
      <c r="E11" s="79">
        <f t="shared" ref="E11:E23" si="1">SUM(I11:P11)</f>
        <v>117</v>
      </c>
      <c r="F11" s="78">
        <f t="shared" si="0"/>
        <v>117</v>
      </c>
      <c r="G11" s="78"/>
      <c r="H11" s="78"/>
      <c r="I11" s="78">
        <v>54</v>
      </c>
      <c r="J11" s="78">
        <v>63</v>
      </c>
      <c r="K11" s="69"/>
      <c r="L11" s="69"/>
      <c r="M11" s="70"/>
      <c r="N11" s="71"/>
      <c r="O11" s="71"/>
      <c r="P11" s="71"/>
      <c r="Q11" s="3"/>
    </row>
    <row r="12" spans="1:17" ht="19.5" thickBot="1">
      <c r="A12" s="76" t="s">
        <v>208</v>
      </c>
      <c r="B12" s="77" t="s">
        <v>35</v>
      </c>
      <c r="C12" s="78" t="s">
        <v>209</v>
      </c>
      <c r="D12" s="79">
        <v>117</v>
      </c>
      <c r="E12" s="79">
        <f t="shared" si="1"/>
        <v>78</v>
      </c>
      <c r="F12" s="78">
        <f t="shared" si="0"/>
        <v>0</v>
      </c>
      <c r="G12" s="78">
        <v>78</v>
      </c>
      <c r="H12" s="78"/>
      <c r="I12" s="78">
        <v>36</v>
      </c>
      <c r="J12" s="78">
        <v>42</v>
      </c>
      <c r="K12" s="69"/>
      <c r="L12" s="69"/>
      <c r="M12" s="70"/>
      <c r="N12" s="71"/>
      <c r="O12" s="71"/>
      <c r="P12" s="71"/>
      <c r="Q12" s="3"/>
    </row>
    <row r="13" spans="1:17" ht="38.25" thickBot="1">
      <c r="A13" s="76" t="s">
        <v>210</v>
      </c>
      <c r="B13" s="77" t="s">
        <v>211</v>
      </c>
      <c r="C13" s="78" t="s">
        <v>212</v>
      </c>
      <c r="D13" s="79">
        <v>351</v>
      </c>
      <c r="E13" s="79">
        <f>SUM(I13:P13)</f>
        <v>234</v>
      </c>
      <c r="F13" s="78">
        <f>E13-G13-H13</f>
        <v>184</v>
      </c>
      <c r="G13" s="78">
        <v>50</v>
      </c>
      <c r="H13" s="78"/>
      <c r="I13" s="78">
        <v>72</v>
      </c>
      <c r="J13" s="78">
        <v>162</v>
      </c>
      <c r="K13" s="69"/>
      <c r="L13" s="69"/>
      <c r="M13" s="70"/>
      <c r="N13" s="71"/>
      <c r="O13" s="71"/>
      <c r="P13" s="71"/>
      <c r="Q13" s="3"/>
    </row>
    <row r="14" spans="1:17" ht="19.5" thickBot="1">
      <c r="A14" s="76" t="s">
        <v>213</v>
      </c>
      <c r="B14" s="77" t="s">
        <v>214</v>
      </c>
      <c r="C14" s="78" t="s">
        <v>207</v>
      </c>
      <c r="D14" s="80">
        <v>176</v>
      </c>
      <c r="E14" s="79">
        <f>SUM(I14:P14)</f>
        <v>117</v>
      </c>
      <c r="F14" s="78">
        <f>E14-G14-H14</f>
        <v>117</v>
      </c>
      <c r="G14" s="78"/>
      <c r="H14" s="78"/>
      <c r="I14" s="78">
        <v>54</v>
      </c>
      <c r="J14" s="78">
        <v>63</v>
      </c>
      <c r="K14" s="69"/>
      <c r="L14" s="69"/>
      <c r="M14" s="70"/>
      <c r="N14" s="71"/>
      <c r="O14" s="71"/>
      <c r="P14" s="71"/>
      <c r="Q14" s="3"/>
    </row>
    <row r="15" spans="1:17" ht="19.5" thickBot="1">
      <c r="A15" s="76" t="s">
        <v>215</v>
      </c>
      <c r="B15" s="77" t="s">
        <v>41</v>
      </c>
      <c r="C15" s="78" t="s">
        <v>216</v>
      </c>
      <c r="D15" s="80">
        <v>176</v>
      </c>
      <c r="E15" s="79">
        <f t="shared" si="1"/>
        <v>117</v>
      </c>
      <c r="F15" s="78">
        <f t="shared" si="0"/>
        <v>10</v>
      </c>
      <c r="G15" s="78">
        <v>107</v>
      </c>
      <c r="H15" s="78"/>
      <c r="I15" s="78">
        <v>68</v>
      </c>
      <c r="J15" s="78">
        <v>49</v>
      </c>
      <c r="K15" s="69"/>
      <c r="L15" s="69"/>
      <c r="M15" s="70"/>
      <c r="N15" s="71"/>
      <c r="O15" s="71"/>
      <c r="P15" s="71"/>
      <c r="Q15" s="3"/>
    </row>
    <row r="16" spans="1:17" ht="19.5" thickBot="1">
      <c r="A16" s="76" t="s">
        <v>217</v>
      </c>
      <c r="B16" s="77" t="s">
        <v>42</v>
      </c>
      <c r="C16" s="78" t="s">
        <v>218</v>
      </c>
      <c r="D16" s="79">
        <v>105</v>
      </c>
      <c r="E16" s="79">
        <f t="shared" si="1"/>
        <v>70</v>
      </c>
      <c r="F16" s="78">
        <f t="shared" si="0"/>
        <v>70</v>
      </c>
      <c r="G16" s="78"/>
      <c r="H16" s="78"/>
      <c r="I16" s="78">
        <v>70</v>
      </c>
      <c r="J16" s="78"/>
      <c r="K16" s="69"/>
      <c r="L16" s="69"/>
      <c r="M16" s="70"/>
      <c r="N16" s="71"/>
      <c r="O16" s="71"/>
      <c r="P16" s="71"/>
      <c r="Q16" s="3"/>
    </row>
    <row r="17" spans="1:17" ht="19.5" thickBot="1">
      <c r="A17" s="76" t="s">
        <v>219</v>
      </c>
      <c r="B17" s="77" t="s">
        <v>220</v>
      </c>
      <c r="C17" s="78" t="s">
        <v>221</v>
      </c>
      <c r="D17" s="80">
        <v>209</v>
      </c>
      <c r="E17" s="79">
        <f>SUM(I17:P17)</f>
        <v>139</v>
      </c>
      <c r="F17" s="78">
        <f>E17-G17-H17</f>
        <v>105</v>
      </c>
      <c r="G17" s="78">
        <v>34</v>
      </c>
      <c r="H17" s="78"/>
      <c r="I17" s="78">
        <v>72</v>
      </c>
      <c r="J17" s="78">
        <v>67</v>
      </c>
      <c r="K17" s="69"/>
      <c r="L17" s="69"/>
      <c r="M17" s="70"/>
      <c r="N17" s="71"/>
      <c r="O17" s="71"/>
      <c r="P17" s="71"/>
      <c r="Q17" s="3"/>
    </row>
    <row r="18" spans="1:17" ht="19.5" thickBot="1">
      <c r="A18" s="76" t="s">
        <v>222</v>
      </c>
      <c r="B18" s="77" t="s">
        <v>44</v>
      </c>
      <c r="C18" s="78" t="s">
        <v>209</v>
      </c>
      <c r="D18" s="79">
        <v>231</v>
      </c>
      <c r="E18" s="79">
        <f>SUM(I18:P18)</f>
        <v>154</v>
      </c>
      <c r="F18" s="78">
        <f>E18-G18-H18</f>
        <v>118</v>
      </c>
      <c r="G18" s="78">
        <v>36</v>
      </c>
      <c r="H18" s="78"/>
      <c r="I18" s="78">
        <v>72</v>
      </c>
      <c r="J18" s="78">
        <v>82</v>
      </c>
      <c r="K18" s="69"/>
      <c r="L18" s="69"/>
      <c r="M18" s="70"/>
      <c r="N18" s="71"/>
      <c r="O18" s="71"/>
      <c r="P18" s="71"/>
      <c r="Q18" s="3"/>
    </row>
    <row r="19" spans="1:17" ht="19.5" thickBot="1">
      <c r="A19" s="76" t="s">
        <v>223</v>
      </c>
      <c r="B19" s="77" t="s">
        <v>224</v>
      </c>
      <c r="C19" s="78" t="s">
        <v>218</v>
      </c>
      <c r="D19" s="79">
        <v>117</v>
      </c>
      <c r="E19" s="79">
        <f>SUM(I19:P19)</f>
        <v>78</v>
      </c>
      <c r="F19" s="78">
        <f>E19-G19-H19</f>
        <v>58</v>
      </c>
      <c r="G19" s="78">
        <v>20</v>
      </c>
      <c r="H19" s="78"/>
      <c r="I19" s="78">
        <v>78</v>
      </c>
      <c r="J19" s="78"/>
      <c r="K19" s="69"/>
      <c r="L19" s="69"/>
      <c r="M19" s="70"/>
      <c r="N19" s="71"/>
      <c r="O19" s="71"/>
      <c r="P19" s="71"/>
      <c r="Q19" s="3"/>
    </row>
    <row r="20" spans="1:17" ht="19.5" thickBot="1">
      <c r="A20" s="76" t="s">
        <v>225</v>
      </c>
      <c r="B20" s="77" t="s">
        <v>37</v>
      </c>
      <c r="C20" s="78" t="s">
        <v>209</v>
      </c>
      <c r="D20" s="79">
        <v>117</v>
      </c>
      <c r="E20" s="79">
        <f t="shared" si="1"/>
        <v>78</v>
      </c>
      <c r="F20" s="78">
        <f t="shared" si="0"/>
        <v>78</v>
      </c>
      <c r="G20" s="78"/>
      <c r="H20" s="78"/>
      <c r="I20" s="78"/>
      <c r="J20" s="78">
        <v>78</v>
      </c>
      <c r="K20" s="69"/>
      <c r="L20" s="69"/>
      <c r="M20" s="70"/>
      <c r="N20" s="71"/>
      <c r="O20" s="71"/>
      <c r="P20" s="71"/>
      <c r="Q20" s="3"/>
    </row>
    <row r="21" spans="1:17" ht="19.5" thickBot="1">
      <c r="A21" s="76" t="s">
        <v>226</v>
      </c>
      <c r="B21" s="77" t="s">
        <v>39</v>
      </c>
      <c r="C21" s="78" t="s">
        <v>209</v>
      </c>
      <c r="D21" s="79">
        <v>80</v>
      </c>
      <c r="E21" s="79">
        <f>SUM(I21:P21)</f>
        <v>54</v>
      </c>
      <c r="F21" s="78">
        <f>E21-G21-H21</f>
        <v>54</v>
      </c>
      <c r="G21" s="78"/>
      <c r="H21" s="78"/>
      <c r="I21" s="78"/>
      <c r="J21" s="78">
        <v>54</v>
      </c>
      <c r="K21" s="69"/>
      <c r="L21" s="69"/>
      <c r="M21" s="70"/>
      <c r="N21" s="71"/>
      <c r="O21" s="71"/>
      <c r="P21" s="71"/>
      <c r="Q21" s="3"/>
    </row>
    <row r="22" spans="1:17" ht="19.5" thickBot="1">
      <c r="A22" s="76" t="s">
        <v>227</v>
      </c>
      <c r="B22" s="77" t="s">
        <v>40</v>
      </c>
      <c r="C22" s="78" t="s">
        <v>209</v>
      </c>
      <c r="D22" s="79">
        <v>80</v>
      </c>
      <c r="E22" s="79">
        <f t="shared" si="1"/>
        <v>54</v>
      </c>
      <c r="F22" s="78">
        <f t="shared" si="0"/>
        <v>54</v>
      </c>
      <c r="G22" s="78"/>
      <c r="H22" s="78"/>
      <c r="I22" s="78"/>
      <c r="J22" s="78">
        <v>54</v>
      </c>
      <c r="K22" s="69"/>
      <c r="L22" s="69"/>
      <c r="M22" s="70"/>
      <c r="N22" s="71"/>
      <c r="O22" s="71"/>
      <c r="P22" s="71"/>
      <c r="Q22" s="3"/>
    </row>
    <row r="23" spans="1:17" ht="19.5" thickBot="1">
      <c r="A23" s="76" t="s">
        <v>228</v>
      </c>
      <c r="B23" s="77" t="s">
        <v>229</v>
      </c>
      <c r="C23" s="78" t="s">
        <v>230</v>
      </c>
      <c r="D23" s="79">
        <v>54</v>
      </c>
      <c r="E23" s="79">
        <f t="shared" si="1"/>
        <v>36</v>
      </c>
      <c r="F23" s="78">
        <f t="shared" si="0"/>
        <v>36</v>
      </c>
      <c r="G23" s="78"/>
      <c r="H23" s="78"/>
      <c r="I23" s="78">
        <v>36</v>
      </c>
      <c r="J23" s="78"/>
      <c r="K23" s="69"/>
      <c r="L23" s="69"/>
      <c r="M23" s="70"/>
      <c r="N23" s="71"/>
      <c r="O23" s="71"/>
      <c r="P23" s="71"/>
      <c r="Q23" s="3"/>
    </row>
    <row r="24" spans="1:17" ht="38.25" thickBot="1">
      <c r="A24" s="81" t="s">
        <v>49</v>
      </c>
      <c r="B24" s="82" t="s">
        <v>48</v>
      </c>
      <c r="C24" s="83"/>
      <c r="D24" s="83">
        <f>SUM(D25:D30)</f>
        <v>933</v>
      </c>
      <c r="E24" s="83">
        <f t="shared" ref="E24:O24" si="2">SUM(E25:E30)</f>
        <v>622</v>
      </c>
      <c r="F24" s="83">
        <f t="shared" si="2"/>
        <v>216</v>
      </c>
      <c r="G24" s="83">
        <f t="shared" si="2"/>
        <v>406</v>
      </c>
      <c r="H24" s="83">
        <f t="shared" si="2"/>
        <v>0</v>
      </c>
      <c r="I24" s="83">
        <f t="shared" si="2"/>
        <v>0</v>
      </c>
      <c r="J24" s="83">
        <f t="shared" si="2"/>
        <v>0</v>
      </c>
      <c r="K24" s="83">
        <f t="shared" si="2"/>
        <v>234</v>
      </c>
      <c r="L24" s="83">
        <f t="shared" si="2"/>
        <v>84</v>
      </c>
      <c r="M24" s="84">
        <f t="shared" si="2"/>
        <v>72</v>
      </c>
      <c r="N24" s="83">
        <f t="shared" si="2"/>
        <v>116</v>
      </c>
      <c r="O24" s="83">
        <f t="shared" si="2"/>
        <v>116</v>
      </c>
      <c r="P24" s="83">
        <f>SUM(P25:P29)</f>
        <v>0</v>
      </c>
      <c r="Q24" s="3"/>
    </row>
    <row r="25" spans="1:17" ht="19.5" thickBot="1">
      <c r="A25" s="67" t="s">
        <v>131</v>
      </c>
      <c r="B25" s="85" t="s">
        <v>50</v>
      </c>
      <c r="C25" s="78" t="s">
        <v>152</v>
      </c>
      <c r="D25" s="78">
        <v>56</v>
      </c>
      <c r="E25" s="79">
        <f t="shared" ref="E25:E30" si="3">SUM(I25:P25)</f>
        <v>48</v>
      </c>
      <c r="F25" s="78">
        <f t="shared" ref="F25:F30" si="4">E25-G25-H25</f>
        <v>44</v>
      </c>
      <c r="G25" s="78">
        <v>4</v>
      </c>
      <c r="H25" s="78"/>
      <c r="I25" s="78"/>
      <c r="J25" s="78"/>
      <c r="K25" s="79"/>
      <c r="L25" s="79"/>
      <c r="M25" s="86"/>
      <c r="N25" s="78">
        <v>48</v>
      </c>
      <c r="O25" s="78"/>
      <c r="P25" s="87"/>
      <c r="Q25" s="3"/>
    </row>
    <row r="26" spans="1:17" ht="19.5" thickBot="1">
      <c r="A26" s="67" t="s">
        <v>132</v>
      </c>
      <c r="B26" s="85" t="s">
        <v>214</v>
      </c>
      <c r="C26" s="78" t="s">
        <v>152</v>
      </c>
      <c r="D26" s="78">
        <v>56</v>
      </c>
      <c r="E26" s="79">
        <f t="shared" si="3"/>
        <v>48</v>
      </c>
      <c r="F26" s="78">
        <f t="shared" si="4"/>
        <v>44</v>
      </c>
      <c r="G26" s="78">
        <v>4</v>
      </c>
      <c r="H26" s="78"/>
      <c r="I26" s="78"/>
      <c r="J26" s="78"/>
      <c r="K26" s="79">
        <v>48</v>
      </c>
      <c r="L26" s="79"/>
      <c r="M26" s="86"/>
      <c r="N26" s="78"/>
      <c r="O26" s="78"/>
      <c r="P26" s="78"/>
      <c r="Q26" s="3"/>
    </row>
    <row r="27" spans="1:17" ht="19.5" thickBot="1">
      <c r="A27" s="67" t="s">
        <v>133</v>
      </c>
      <c r="B27" s="85" t="s">
        <v>35</v>
      </c>
      <c r="C27" s="88" t="s">
        <v>231</v>
      </c>
      <c r="D27" s="78">
        <v>220</v>
      </c>
      <c r="E27" s="79">
        <f t="shared" si="3"/>
        <v>188</v>
      </c>
      <c r="F27" s="78">
        <f t="shared" si="4"/>
        <v>0</v>
      </c>
      <c r="G27" s="78">
        <v>188</v>
      </c>
      <c r="H27" s="78"/>
      <c r="I27" s="78"/>
      <c r="J27" s="78"/>
      <c r="K27" s="79">
        <v>36</v>
      </c>
      <c r="L27" s="79">
        <v>42</v>
      </c>
      <c r="M27" s="86">
        <v>36</v>
      </c>
      <c r="N27" s="78">
        <v>34</v>
      </c>
      <c r="O27" s="78">
        <v>40</v>
      </c>
      <c r="P27" s="78"/>
      <c r="Q27" s="3"/>
    </row>
    <row r="28" spans="1:17" ht="19.5" thickBot="1">
      <c r="A28" s="67" t="s">
        <v>134</v>
      </c>
      <c r="B28" s="85" t="s">
        <v>41</v>
      </c>
      <c r="C28" s="78" t="s">
        <v>232</v>
      </c>
      <c r="D28" s="78">
        <v>376</v>
      </c>
      <c r="E28" s="79">
        <f t="shared" si="3"/>
        <v>188</v>
      </c>
      <c r="F28" s="78">
        <f t="shared" si="4"/>
        <v>0</v>
      </c>
      <c r="G28" s="78">
        <v>188</v>
      </c>
      <c r="H28" s="78"/>
      <c r="I28" s="78"/>
      <c r="J28" s="78"/>
      <c r="K28" s="79">
        <v>36</v>
      </c>
      <c r="L28" s="79">
        <v>42</v>
      </c>
      <c r="M28" s="86">
        <v>36</v>
      </c>
      <c r="N28" s="78">
        <v>34</v>
      </c>
      <c r="O28" s="78">
        <v>40</v>
      </c>
      <c r="P28" s="78"/>
      <c r="Q28" s="3"/>
    </row>
    <row r="29" spans="1:17" ht="19.5" thickBot="1">
      <c r="A29" s="67" t="s">
        <v>135</v>
      </c>
      <c r="B29" s="85" t="s">
        <v>233</v>
      </c>
      <c r="C29" s="78" t="s">
        <v>153</v>
      </c>
      <c r="D29" s="78">
        <v>171</v>
      </c>
      <c r="E29" s="79">
        <f t="shared" si="3"/>
        <v>114</v>
      </c>
      <c r="F29" s="78">
        <f t="shared" si="4"/>
        <v>104</v>
      </c>
      <c r="G29" s="78">
        <v>10</v>
      </c>
      <c r="H29" s="78"/>
      <c r="I29" s="78"/>
      <c r="J29" s="78"/>
      <c r="K29" s="79">
        <v>114</v>
      </c>
      <c r="L29" s="79"/>
      <c r="M29" s="86"/>
      <c r="N29" s="78"/>
      <c r="O29" s="78"/>
      <c r="P29" s="78"/>
      <c r="Q29" s="3"/>
    </row>
    <row r="30" spans="1:17" ht="38.25" thickBot="1">
      <c r="A30" s="89" t="s">
        <v>136</v>
      </c>
      <c r="B30" s="90" t="s">
        <v>234</v>
      </c>
      <c r="C30" s="79" t="s">
        <v>152</v>
      </c>
      <c r="D30" s="91">
        <v>54</v>
      </c>
      <c r="E30" s="79">
        <f t="shared" si="3"/>
        <v>36</v>
      </c>
      <c r="F30" s="78">
        <f t="shared" si="4"/>
        <v>24</v>
      </c>
      <c r="G30" s="92">
        <v>12</v>
      </c>
      <c r="H30" s="93"/>
      <c r="I30" s="94"/>
      <c r="J30" s="94"/>
      <c r="K30" s="94"/>
      <c r="L30" s="94"/>
      <c r="M30" s="94"/>
      <c r="N30" s="91"/>
      <c r="O30" s="79">
        <v>36</v>
      </c>
      <c r="P30" s="79"/>
      <c r="Q30" s="3"/>
    </row>
    <row r="31" spans="1:17" ht="38.25" thickBot="1">
      <c r="A31" s="81" t="s">
        <v>55</v>
      </c>
      <c r="B31" s="82" t="s">
        <v>54</v>
      </c>
      <c r="C31" s="83"/>
      <c r="D31" s="83">
        <f>SUM(D32:D34)</f>
        <v>378</v>
      </c>
      <c r="E31" s="83">
        <f t="shared" ref="E31:P31" si="5">SUM(E32:E34)</f>
        <v>252</v>
      </c>
      <c r="F31" s="83">
        <f t="shared" si="5"/>
        <v>128</v>
      </c>
      <c r="G31" s="83">
        <f t="shared" si="5"/>
        <v>124</v>
      </c>
      <c r="H31" s="83">
        <f t="shared" si="5"/>
        <v>0</v>
      </c>
      <c r="I31" s="83">
        <f t="shared" si="5"/>
        <v>0</v>
      </c>
      <c r="J31" s="83">
        <f t="shared" si="5"/>
        <v>0</v>
      </c>
      <c r="K31" s="83">
        <f t="shared" si="5"/>
        <v>108</v>
      </c>
      <c r="L31" s="83">
        <f t="shared" si="5"/>
        <v>72</v>
      </c>
      <c r="M31" s="84">
        <f t="shared" si="5"/>
        <v>72</v>
      </c>
      <c r="N31" s="83">
        <f t="shared" si="5"/>
        <v>0</v>
      </c>
      <c r="O31" s="83">
        <f t="shared" si="5"/>
        <v>0</v>
      </c>
      <c r="P31" s="83">
        <f t="shared" si="5"/>
        <v>0</v>
      </c>
      <c r="Q31" s="3"/>
    </row>
    <row r="32" spans="1:17" ht="19.5" thickBot="1">
      <c r="A32" s="67" t="s">
        <v>137</v>
      </c>
      <c r="B32" s="85" t="s">
        <v>43</v>
      </c>
      <c r="C32" s="78" t="s">
        <v>235</v>
      </c>
      <c r="D32" s="79">
        <f>E32*1.5</f>
        <v>162</v>
      </c>
      <c r="E32" s="79">
        <f>SUM(I32:P32)</f>
        <v>108</v>
      </c>
      <c r="F32" s="78">
        <f>E32-G32-H32</f>
        <v>54</v>
      </c>
      <c r="G32" s="78">
        <v>54</v>
      </c>
      <c r="H32" s="78"/>
      <c r="I32" s="78"/>
      <c r="J32" s="78"/>
      <c r="K32" s="79">
        <v>108</v>
      </c>
      <c r="L32" s="79"/>
      <c r="M32" s="86"/>
      <c r="N32" s="78"/>
      <c r="O32" s="78"/>
      <c r="P32" s="78"/>
      <c r="Q32" s="3"/>
    </row>
    <row r="33" spans="1:17" ht="19.5" thickBot="1">
      <c r="A33" s="89" t="s">
        <v>138</v>
      </c>
      <c r="B33" s="95" t="s">
        <v>236</v>
      </c>
      <c r="C33" s="79" t="s">
        <v>235</v>
      </c>
      <c r="D33" s="79">
        <f>E33*1.5</f>
        <v>108</v>
      </c>
      <c r="E33" s="79">
        <f>SUM(I33:P33)</f>
        <v>72</v>
      </c>
      <c r="F33" s="78">
        <f>E33-G33-H33</f>
        <v>42</v>
      </c>
      <c r="G33" s="79">
        <v>30</v>
      </c>
      <c r="H33" s="79"/>
      <c r="I33" s="79"/>
      <c r="J33" s="79"/>
      <c r="K33" s="79"/>
      <c r="M33" s="91">
        <v>72</v>
      </c>
      <c r="N33" s="79"/>
      <c r="O33" s="79"/>
      <c r="P33" s="79"/>
      <c r="Q33" s="3"/>
    </row>
    <row r="34" spans="1:17" ht="19.5" thickBot="1">
      <c r="A34" s="89" t="s">
        <v>139</v>
      </c>
      <c r="B34" s="95" t="s">
        <v>237</v>
      </c>
      <c r="C34" s="79" t="s">
        <v>152</v>
      </c>
      <c r="D34" s="79">
        <f>E34*1.5</f>
        <v>108</v>
      </c>
      <c r="E34" s="79">
        <f>SUM(I34:P34)</f>
        <v>72</v>
      </c>
      <c r="F34" s="78">
        <f>E34-G34-H34</f>
        <v>32</v>
      </c>
      <c r="G34" s="79">
        <v>40</v>
      </c>
      <c r="H34" s="79"/>
      <c r="I34" s="79"/>
      <c r="J34" s="79"/>
      <c r="K34" s="79"/>
      <c r="L34" s="91">
        <v>72</v>
      </c>
      <c r="M34" s="79"/>
      <c r="N34" s="79"/>
      <c r="O34" s="79"/>
      <c r="P34" s="79"/>
      <c r="Q34" s="3"/>
    </row>
    <row r="35" spans="1:17" ht="19.5" thickBot="1">
      <c r="A35" s="81" t="s">
        <v>60</v>
      </c>
      <c r="B35" s="82" t="s">
        <v>59</v>
      </c>
      <c r="C35" s="83"/>
      <c r="D35" s="83">
        <f>D36+D49</f>
        <v>3765</v>
      </c>
      <c r="E35" s="83">
        <f t="shared" ref="E35:O35" si="6">E36+E49</f>
        <v>2510</v>
      </c>
      <c r="F35" s="83">
        <f t="shared" si="6"/>
        <v>1312</v>
      </c>
      <c r="G35" s="83">
        <f t="shared" si="6"/>
        <v>1128</v>
      </c>
      <c r="H35" s="83">
        <f t="shared" si="6"/>
        <v>70</v>
      </c>
      <c r="I35" s="83">
        <f t="shared" si="6"/>
        <v>0</v>
      </c>
      <c r="J35" s="83">
        <f t="shared" si="6"/>
        <v>0</v>
      </c>
      <c r="K35" s="83">
        <f t="shared" si="6"/>
        <v>306</v>
      </c>
      <c r="L35" s="83">
        <f t="shared" si="6"/>
        <v>564</v>
      </c>
      <c r="M35" s="84">
        <f t="shared" si="6"/>
        <v>504</v>
      </c>
      <c r="N35" s="83">
        <f t="shared" si="6"/>
        <v>532</v>
      </c>
      <c r="O35" s="83">
        <f t="shared" si="6"/>
        <v>604</v>
      </c>
      <c r="P35" s="83">
        <f>P36+P49</f>
        <v>0</v>
      </c>
      <c r="Q35" s="3"/>
    </row>
    <row r="36" spans="1:17" ht="19.5" thickBot="1">
      <c r="A36" s="96" t="s">
        <v>62</v>
      </c>
      <c r="B36" s="97" t="s">
        <v>238</v>
      </c>
      <c r="C36" s="98"/>
      <c r="D36" s="98">
        <f t="shared" ref="D36:P36" si="7">SUM(D37:D48)</f>
        <v>1473</v>
      </c>
      <c r="E36" s="98">
        <f t="shared" si="7"/>
        <v>982</v>
      </c>
      <c r="F36" s="98">
        <f t="shared" si="7"/>
        <v>592</v>
      </c>
      <c r="G36" s="98">
        <f t="shared" si="7"/>
        <v>370</v>
      </c>
      <c r="H36" s="98">
        <f t="shared" si="7"/>
        <v>20</v>
      </c>
      <c r="I36" s="98">
        <f t="shared" si="7"/>
        <v>0</v>
      </c>
      <c r="J36" s="98">
        <f t="shared" si="7"/>
        <v>0</v>
      </c>
      <c r="K36" s="98">
        <f t="shared" si="7"/>
        <v>180</v>
      </c>
      <c r="L36" s="98">
        <f t="shared" si="7"/>
        <v>330</v>
      </c>
      <c r="M36" s="98">
        <f t="shared" si="7"/>
        <v>161</v>
      </c>
      <c r="N36" s="98">
        <f t="shared" si="7"/>
        <v>87</v>
      </c>
      <c r="O36" s="98">
        <f t="shared" si="7"/>
        <v>224</v>
      </c>
      <c r="P36" s="98">
        <f t="shared" si="7"/>
        <v>0</v>
      </c>
      <c r="Q36" s="3"/>
    </row>
    <row r="37" spans="1:17" ht="19.5" thickBot="1">
      <c r="A37" s="67" t="s">
        <v>140</v>
      </c>
      <c r="B37" s="85" t="s">
        <v>239</v>
      </c>
      <c r="C37" s="78" t="s">
        <v>240</v>
      </c>
      <c r="D37" s="79">
        <f t="shared" ref="D37:D48" si="8">E37*1.5</f>
        <v>162</v>
      </c>
      <c r="E37" s="79">
        <f t="shared" ref="E37:E48" si="9">SUM(I37:P37)</f>
        <v>108</v>
      </c>
      <c r="F37" s="78">
        <f t="shared" ref="F37:F48" si="10">E37-G37-H37</f>
        <v>68</v>
      </c>
      <c r="G37" s="78">
        <v>20</v>
      </c>
      <c r="H37" s="78">
        <v>20</v>
      </c>
      <c r="I37" s="78"/>
      <c r="J37" s="78"/>
      <c r="K37" s="79"/>
      <c r="L37" s="79"/>
      <c r="M37" s="86">
        <v>59</v>
      </c>
      <c r="N37" s="78">
        <v>49</v>
      </c>
      <c r="O37" s="78"/>
      <c r="P37" s="78"/>
      <c r="Q37" s="3"/>
    </row>
    <row r="38" spans="1:17" ht="19.5" thickBot="1">
      <c r="A38" s="67" t="s">
        <v>241</v>
      </c>
      <c r="B38" s="85" t="s">
        <v>58</v>
      </c>
      <c r="C38" s="78" t="s">
        <v>152</v>
      </c>
      <c r="D38" s="79">
        <f t="shared" si="8"/>
        <v>105</v>
      </c>
      <c r="E38" s="79">
        <f t="shared" si="9"/>
        <v>70</v>
      </c>
      <c r="F38" s="78">
        <f t="shared" si="10"/>
        <v>54</v>
      </c>
      <c r="G38" s="78">
        <v>16</v>
      </c>
      <c r="H38" s="78"/>
      <c r="I38" s="78"/>
      <c r="J38" s="78"/>
      <c r="K38" s="79"/>
      <c r="L38" s="99"/>
      <c r="M38" s="86"/>
      <c r="N38" s="78"/>
      <c r="O38" s="78">
        <v>70</v>
      </c>
      <c r="P38" s="78"/>
      <c r="Q38" s="3"/>
    </row>
    <row r="39" spans="1:17" ht="19.5" thickBot="1">
      <c r="A39" s="67" t="s">
        <v>142</v>
      </c>
      <c r="B39" s="85" t="s">
        <v>242</v>
      </c>
      <c r="C39" s="78" t="s">
        <v>152</v>
      </c>
      <c r="D39" s="79">
        <f t="shared" si="8"/>
        <v>57</v>
      </c>
      <c r="E39" s="79">
        <f t="shared" si="9"/>
        <v>38</v>
      </c>
      <c r="F39" s="78">
        <f t="shared" si="10"/>
        <v>38</v>
      </c>
      <c r="G39" s="78">
        <v>0</v>
      </c>
      <c r="H39" s="78"/>
      <c r="I39" s="78"/>
      <c r="J39" s="78"/>
      <c r="K39" s="79"/>
      <c r="L39" s="79"/>
      <c r="M39" s="86"/>
      <c r="N39" s="78">
        <v>38</v>
      </c>
      <c r="O39" s="78"/>
      <c r="P39" s="78"/>
      <c r="Q39" s="3"/>
    </row>
    <row r="40" spans="1:17" ht="19.5" thickBot="1">
      <c r="A40" s="67" t="s">
        <v>243</v>
      </c>
      <c r="B40" s="85" t="s">
        <v>244</v>
      </c>
      <c r="C40" s="78" t="s">
        <v>152</v>
      </c>
      <c r="D40" s="79">
        <f t="shared" si="8"/>
        <v>60</v>
      </c>
      <c r="E40" s="79">
        <f t="shared" si="9"/>
        <v>40</v>
      </c>
      <c r="F40" s="78">
        <f t="shared" si="10"/>
        <v>34</v>
      </c>
      <c r="G40" s="78">
        <v>6</v>
      </c>
      <c r="H40" s="78"/>
      <c r="I40" s="78"/>
      <c r="J40" s="78"/>
      <c r="K40" s="79"/>
      <c r="L40" s="79"/>
      <c r="M40" s="86"/>
      <c r="N40" s="78"/>
      <c r="O40" s="78">
        <v>40</v>
      </c>
      <c r="P40" s="78"/>
      <c r="Q40" s="3"/>
    </row>
    <row r="41" spans="1:17" ht="38.25" thickBot="1">
      <c r="A41" s="67" t="s">
        <v>245</v>
      </c>
      <c r="B41" s="85" t="s">
        <v>67</v>
      </c>
      <c r="C41" s="78" t="s">
        <v>152</v>
      </c>
      <c r="D41" s="79">
        <f t="shared" si="8"/>
        <v>69</v>
      </c>
      <c r="E41" s="79">
        <f t="shared" si="9"/>
        <v>46</v>
      </c>
      <c r="F41" s="78">
        <f t="shared" si="10"/>
        <v>42</v>
      </c>
      <c r="G41" s="78">
        <v>4</v>
      </c>
      <c r="H41" s="78"/>
      <c r="I41" s="78"/>
      <c r="J41" s="78"/>
      <c r="K41" s="79"/>
      <c r="L41" s="79"/>
      <c r="M41" s="86"/>
      <c r="N41" s="78"/>
      <c r="O41" s="78">
        <v>46</v>
      </c>
      <c r="P41" s="78"/>
      <c r="Q41" s="3"/>
    </row>
    <row r="42" spans="1:17" ht="19.5" thickBot="1">
      <c r="A42" s="89" t="s">
        <v>246</v>
      </c>
      <c r="B42" s="95" t="s">
        <v>247</v>
      </c>
      <c r="C42" s="79" t="s">
        <v>235</v>
      </c>
      <c r="D42" s="79">
        <f t="shared" si="8"/>
        <v>108</v>
      </c>
      <c r="E42" s="79">
        <f t="shared" si="9"/>
        <v>72</v>
      </c>
      <c r="F42" s="78">
        <f t="shared" si="10"/>
        <v>42</v>
      </c>
      <c r="G42" s="79">
        <v>30</v>
      </c>
      <c r="H42" s="79"/>
      <c r="I42" s="79"/>
      <c r="J42" s="79"/>
      <c r="K42" s="79">
        <v>72</v>
      </c>
      <c r="L42" s="79"/>
      <c r="M42" s="79"/>
      <c r="N42" s="79"/>
      <c r="O42" s="79"/>
      <c r="P42" s="79"/>
      <c r="Q42" s="3"/>
    </row>
    <row r="43" spans="1:17" ht="19.5" thickBot="1">
      <c r="A43" s="89" t="s">
        <v>248</v>
      </c>
      <c r="B43" s="95" t="s">
        <v>63</v>
      </c>
      <c r="C43" s="79" t="s">
        <v>235</v>
      </c>
      <c r="D43" s="79">
        <f t="shared" si="8"/>
        <v>162</v>
      </c>
      <c r="E43" s="79">
        <f t="shared" si="9"/>
        <v>108</v>
      </c>
      <c r="F43" s="78">
        <f t="shared" si="10"/>
        <v>68</v>
      </c>
      <c r="G43" s="79">
        <v>40</v>
      </c>
      <c r="H43" s="79"/>
      <c r="I43" s="79"/>
      <c r="J43" s="79"/>
      <c r="K43" s="79"/>
      <c r="L43" s="79">
        <v>108</v>
      </c>
      <c r="M43" s="100"/>
      <c r="N43" s="79"/>
      <c r="O43" s="79"/>
      <c r="P43" s="79"/>
      <c r="Q43" s="3"/>
    </row>
    <row r="44" spans="1:17" ht="38.25" thickBot="1">
      <c r="A44" s="89" t="s">
        <v>249</v>
      </c>
      <c r="B44" s="95" t="s">
        <v>250</v>
      </c>
      <c r="C44" s="101" t="s">
        <v>251</v>
      </c>
      <c r="D44" s="79">
        <f t="shared" si="8"/>
        <v>162</v>
      </c>
      <c r="E44" s="79">
        <f t="shared" si="9"/>
        <v>108</v>
      </c>
      <c r="F44" s="78">
        <f t="shared" si="10"/>
        <v>68</v>
      </c>
      <c r="G44" s="79">
        <v>40</v>
      </c>
      <c r="H44" s="79"/>
      <c r="I44" s="79"/>
      <c r="J44" s="79"/>
      <c r="K44" s="79">
        <v>36</v>
      </c>
      <c r="L44" s="79">
        <v>72</v>
      </c>
      <c r="M44" s="91"/>
      <c r="N44" s="79"/>
      <c r="O44" s="79"/>
      <c r="P44" s="79"/>
      <c r="Q44" s="3"/>
    </row>
    <row r="45" spans="1:17" ht="19.5" thickBot="1">
      <c r="A45" s="89" t="s">
        <v>148</v>
      </c>
      <c r="B45" s="95" t="s">
        <v>68</v>
      </c>
      <c r="C45" s="79" t="s">
        <v>152</v>
      </c>
      <c r="D45" s="79">
        <f t="shared" si="8"/>
        <v>102</v>
      </c>
      <c r="E45" s="79">
        <f t="shared" si="9"/>
        <v>68</v>
      </c>
      <c r="F45" s="78">
        <f t="shared" si="10"/>
        <v>34</v>
      </c>
      <c r="G45" s="79">
        <v>34</v>
      </c>
      <c r="H45" s="79"/>
      <c r="I45" s="79"/>
      <c r="J45" s="79"/>
      <c r="K45" s="79"/>
      <c r="L45" s="79"/>
      <c r="M45" s="79"/>
      <c r="N45" s="79"/>
      <c r="O45" s="79">
        <v>68</v>
      </c>
      <c r="P45" s="79"/>
      <c r="Q45" s="3"/>
    </row>
    <row r="46" spans="1:17" ht="19.5" thickBot="1">
      <c r="A46" s="89" t="s">
        <v>252</v>
      </c>
      <c r="B46" s="95" t="s">
        <v>66</v>
      </c>
      <c r="C46" s="79" t="s">
        <v>240</v>
      </c>
      <c r="D46" s="79">
        <f t="shared" si="8"/>
        <v>189</v>
      </c>
      <c r="E46" s="79">
        <f t="shared" si="9"/>
        <v>126</v>
      </c>
      <c r="F46" s="78">
        <f t="shared" si="10"/>
        <v>66</v>
      </c>
      <c r="G46" s="79">
        <v>60</v>
      </c>
      <c r="H46" s="79"/>
      <c r="I46" s="79"/>
      <c r="J46" s="79"/>
      <c r="K46" s="79">
        <v>72</v>
      </c>
      <c r="L46" s="79">
        <v>54</v>
      </c>
      <c r="M46" s="79"/>
      <c r="N46" s="79"/>
      <c r="O46" s="79"/>
      <c r="P46" s="79"/>
      <c r="Q46" s="3"/>
    </row>
    <row r="47" spans="1:17" ht="19.5" thickBot="1">
      <c r="A47" s="89" t="s">
        <v>150</v>
      </c>
      <c r="B47" s="102" t="s">
        <v>253</v>
      </c>
      <c r="C47" s="79" t="s">
        <v>152</v>
      </c>
      <c r="D47" s="79">
        <f t="shared" si="8"/>
        <v>108</v>
      </c>
      <c r="E47" s="79">
        <f t="shared" si="9"/>
        <v>72</v>
      </c>
      <c r="F47" s="78">
        <f t="shared" si="10"/>
        <v>2</v>
      </c>
      <c r="G47" s="79">
        <v>70</v>
      </c>
      <c r="H47" s="79"/>
      <c r="I47" s="79"/>
      <c r="J47" s="79"/>
      <c r="K47" s="79"/>
      <c r="L47" s="79">
        <v>72</v>
      </c>
      <c r="M47" s="79"/>
      <c r="N47" s="79"/>
      <c r="O47" s="79"/>
      <c r="P47" s="79"/>
      <c r="Q47" s="3"/>
    </row>
    <row r="48" spans="1:17" ht="19.5" thickBot="1">
      <c r="A48" s="89" t="s">
        <v>254</v>
      </c>
      <c r="B48" s="95" t="s">
        <v>255</v>
      </c>
      <c r="C48" s="79" t="s">
        <v>240</v>
      </c>
      <c r="D48" s="79">
        <f t="shared" si="8"/>
        <v>189</v>
      </c>
      <c r="E48" s="79">
        <f t="shared" si="9"/>
        <v>126</v>
      </c>
      <c r="F48" s="78">
        <f t="shared" si="10"/>
        <v>76</v>
      </c>
      <c r="G48" s="79">
        <v>50</v>
      </c>
      <c r="H48" s="79"/>
      <c r="I48" s="79"/>
      <c r="J48" s="79"/>
      <c r="K48" s="79"/>
      <c r="L48" s="79">
        <v>24</v>
      </c>
      <c r="M48" s="79">
        <v>102</v>
      </c>
      <c r="N48" s="79"/>
      <c r="O48" s="79"/>
      <c r="P48" s="79"/>
      <c r="Q48" s="3"/>
    </row>
    <row r="49" spans="1:17" ht="19.5" thickBot="1">
      <c r="A49" s="96" t="s">
        <v>76</v>
      </c>
      <c r="B49" s="97" t="s">
        <v>75</v>
      </c>
      <c r="C49" s="103"/>
      <c r="D49" s="98">
        <f>D50+D54+D58+D62+D66</f>
        <v>2292</v>
      </c>
      <c r="E49" s="98">
        <f t="shared" ref="E49:O49" si="11">E50+E54+E58+E62+E66</f>
        <v>1528</v>
      </c>
      <c r="F49" s="98">
        <f t="shared" si="11"/>
        <v>720</v>
      </c>
      <c r="G49" s="98">
        <f t="shared" si="11"/>
        <v>758</v>
      </c>
      <c r="H49" s="98">
        <f t="shared" si="11"/>
        <v>50</v>
      </c>
      <c r="I49" s="98">
        <f t="shared" si="11"/>
        <v>0</v>
      </c>
      <c r="J49" s="98">
        <f t="shared" si="11"/>
        <v>0</v>
      </c>
      <c r="K49" s="98">
        <f t="shared" si="11"/>
        <v>126</v>
      </c>
      <c r="L49" s="98">
        <f t="shared" si="11"/>
        <v>234</v>
      </c>
      <c r="M49" s="98">
        <f t="shared" si="11"/>
        <v>343</v>
      </c>
      <c r="N49" s="98">
        <f t="shared" si="11"/>
        <v>445</v>
      </c>
      <c r="O49" s="98">
        <f t="shared" si="11"/>
        <v>380</v>
      </c>
      <c r="P49" s="98">
        <f>P50+P54+P58+P62</f>
        <v>0</v>
      </c>
      <c r="Q49" s="3"/>
    </row>
    <row r="50" spans="1:17" ht="19.5" thickBot="1">
      <c r="A50" s="104" t="s">
        <v>256</v>
      </c>
      <c r="B50" s="105" t="s">
        <v>257</v>
      </c>
      <c r="C50" s="106" t="s">
        <v>258</v>
      </c>
      <c r="D50" s="106">
        <f>SUM(D51:D51)</f>
        <v>564</v>
      </c>
      <c r="E50" s="106">
        <f>E51</f>
        <v>376</v>
      </c>
      <c r="F50" s="107">
        <v>156</v>
      </c>
      <c r="G50" s="106">
        <f>SUM(G51:G51)</f>
        <v>220</v>
      </c>
      <c r="H50" s="106">
        <f t="shared" ref="H50:P50" si="12">SUM(H51:H51)</f>
        <v>0</v>
      </c>
      <c r="I50" s="106">
        <f t="shared" si="12"/>
        <v>0</v>
      </c>
      <c r="J50" s="106">
        <f t="shared" si="12"/>
        <v>0</v>
      </c>
      <c r="K50" s="106">
        <f t="shared" si="12"/>
        <v>0</v>
      </c>
      <c r="L50" s="106">
        <f t="shared" si="12"/>
        <v>66</v>
      </c>
      <c r="M50" s="106">
        <f t="shared" si="12"/>
        <v>163</v>
      </c>
      <c r="N50" s="106">
        <f t="shared" si="12"/>
        <v>147</v>
      </c>
      <c r="O50" s="106">
        <f t="shared" si="12"/>
        <v>0</v>
      </c>
      <c r="P50" s="106">
        <f t="shared" si="12"/>
        <v>0</v>
      </c>
      <c r="Q50" s="3"/>
    </row>
    <row r="51" spans="1:17" ht="19.5" thickBot="1">
      <c r="A51" s="89" t="s">
        <v>259</v>
      </c>
      <c r="B51" s="95" t="s">
        <v>257</v>
      </c>
      <c r="C51" s="79" t="s">
        <v>260</v>
      </c>
      <c r="D51" s="79">
        <f>E51*1.5</f>
        <v>564</v>
      </c>
      <c r="E51" s="79">
        <f>SUM(I51:P51)</f>
        <v>376</v>
      </c>
      <c r="F51" s="78">
        <f>E51-G51-H51</f>
        <v>156</v>
      </c>
      <c r="G51" s="79">
        <v>220</v>
      </c>
      <c r="H51" s="79"/>
      <c r="I51" s="79"/>
      <c r="J51" s="79"/>
      <c r="K51" s="79"/>
      <c r="L51" s="79">
        <v>66</v>
      </c>
      <c r="M51" s="79">
        <v>163</v>
      </c>
      <c r="N51" s="79">
        <v>147</v>
      </c>
      <c r="O51" s="79"/>
      <c r="P51" s="79"/>
      <c r="Q51" s="3"/>
    </row>
    <row r="52" spans="1:17" ht="19.5" thickBot="1">
      <c r="A52" s="89" t="s">
        <v>261</v>
      </c>
      <c r="B52" s="95" t="s">
        <v>84</v>
      </c>
      <c r="C52" s="79" t="s">
        <v>152</v>
      </c>
      <c r="D52" s="79"/>
      <c r="E52" s="79">
        <f>SUM(I52:P52)</f>
        <v>144</v>
      </c>
      <c r="F52" s="78">
        <f>E52-G52-H52</f>
        <v>144</v>
      </c>
      <c r="G52" s="79"/>
      <c r="H52" s="79"/>
      <c r="I52" s="79"/>
      <c r="J52" s="79"/>
      <c r="K52" s="79"/>
      <c r="L52" s="79"/>
      <c r="M52" s="79"/>
      <c r="N52" s="79">
        <v>144</v>
      </c>
      <c r="O52" s="79"/>
      <c r="P52" s="79"/>
      <c r="Q52" s="3"/>
    </row>
    <row r="53" spans="1:17" ht="19.5" thickBot="1">
      <c r="A53" s="89" t="s">
        <v>262</v>
      </c>
      <c r="B53" s="95" t="s">
        <v>85</v>
      </c>
      <c r="C53" s="79"/>
      <c r="D53" s="79"/>
      <c r="E53" s="79">
        <f>SUM(I53:P53)</f>
        <v>0</v>
      </c>
      <c r="F53" s="78">
        <f>E53-G53-H53</f>
        <v>0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3"/>
    </row>
    <row r="54" spans="1:17" ht="57" thickBot="1">
      <c r="A54" s="104" t="s">
        <v>263</v>
      </c>
      <c r="B54" s="105" t="s">
        <v>264</v>
      </c>
      <c r="C54" s="106" t="s">
        <v>258</v>
      </c>
      <c r="D54" s="106">
        <f>SUM(D55:D55)</f>
        <v>717</v>
      </c>
      <c r="E54" s="106">
        <f>E55</f>
        <v>478</v>
      </c>
      <c r="F54" s="106">
        <f>IF(E54-G54-H54=SUM(F55:F55),E54-G54-H54,0)</f>
        <v>230</v>
      </c>
      <c r="G54" s="106">
        <f>SUM(G55:G55)</f>
        <v>218</v>
      </c>
      <c r="H54" s="106">
        <f t="shared" ref="H54:P54" si="13">SUM(H55:H55)</f>
        <v>30</v>
      </c>
      <c r="I54" s="106">
        <f t="shared" si="13"/>
        <v>0</v>
      </c>
      <c r="J54" s="106">
        <f t="shared" si="13"/>
        <v>0</v>
      </c>
      <c r="K54" s="106">
        <f t="shared" si="13"/>
        <v>0</v>
      </c>
      <c r="L54" s="106">
        <f t="shared" si="13"/>
        <v>0</v>
      </c>
      <c r="M54" s="106">
        <f t="shared" si="13"/>
        <v>180</v>
      </c>
      <c r="N54" s="106">
        <f t="shared" si="13"/>
        <v>298</v>
      </c>
      <c r="O54" s="106">
        <f t="shared" si="13"/>
        <v>0</v>
      </c>
      <c r="P54" s="106">
        <f t="shared" si="13"/>
        <v>0</v>
      </c>
      <c r="Q54" s="3"/>
    </row>
    <row r="55" spans="1:17" ht="38.25" thickBot="1">
      <c r="A55" s="67" t="s">
        <v>265</v>
      </c>
      <c r="B55" s="85" t="s">
        <v>264</v>
      </c>
      <c r="C55" s="78" t="s">
        <v>240</v>
      </c>
      <c r="D55" s="79">
        <f>E55*1.5</f>
        <v>717</v>
      </c>
      <c r="E55" s="79">
        <f>SUM(I55:P55)</f>
        <v>478</v>
      </c>
      <c r="F55" s="78">
        <f>E55-G55-H55</f>
        <v>230</v>
      </c>
      <c r="G55" s="78">
        <v>218</v>
      </c>
      <c r="H55" s="78">
        <v>30</v>
      </c>
      <c r="I55" s="78"/>
      <c r="J55" s="78"/>
      <c r="K55" s="78"/>
      <c r="L55" s="78"/>
      <c r="M55" s="86">
        <v>180</v>
      </c>
      <c r="N55" s="78">
        <v>298</v>
      </c>
      <c r="O55" s="78"/>
      <c r="P55" s="78"/>
      <c r="Q55" s="3"/>
    </row>
    <row r="56" spans="1:17" ht="19.5" thickBot="1">
      <c r="A56" s="67" t="s">
        <v>266</v>
      </c>
      <c r="B56" s="85" t="s">
        <v>84</v>
      </c>
      <c r="C56" s="78"/>
      <c r="D56" s="78"/>
      <c r="E56" s="79">
        <f>SUM(I56:P56)</f>
        <v>0</v>
      </c>
      <c r="F56" s="78">
        <f>E56-G56-H56</f>
        <v>0</v>
      </c>
      <c r="G56" s="78"/>
      <c r="H56" s="78"/>
      <c r="I56" s="78"/>
      <c r="J56" s="78"/>
      <c r="K56" s="78"/>
      <c r="L56" s="78"/>
      <c r="M56" s="86"/>
      <c r="N56" s="78"/>
      <c r="O56" s="78"/>
      <c r="P56" s="78"/>
      <c r="Q56" s="3"/>
    </row>
    <row r="57" spans="1:17" ht="19.5" thickBot="1">
      <c r="A57" s="67" t="s">
        <v>267</v>
      </c>
      <c r="B57" s="85" t="s">
        <v>85</v>
      </c>
      <c r="C57" s="78" t="s">
        <v>152</v>
      </c>
      <c r="D57" s="78"/>
      <c r="E57" s="79">
        <f>SUM(I57:P57)</f>
        <v>216</v>
      </c>
      <c r="F57" s="78">
        <f>E57-G57-H57</f>
        <v>216</v>
      </c>
      <c r="G57" s="78"/>
      <c r="H57" s="78"/>
      <c r="I57" s="78"/>
      <c r="J57" s="78"/>
      <c r="K57" s="78"/>
      <c r="L57" s="78"/>
      <c r="M57" s="86"/>
      <c r="N57" s="78"/>
      <c r="O57" s="78">
        <v>216</v>
      </c>
      <c r="P57" s="78"/>
      <c r="Q57" s="3"/>
    </row>
    <row r="58" spans="1:17" ht="38.25" thickBot="1">
      <c r="A58" s="104" t="s">
        <v>268</v>
      </c>
      <c r="B58" s="105" t="s">
        <v>269</v>
      </c>
      <c r="C58" s="106" t="s">
        <v>258</v>
      </c>
      <c r="D58" s="106">
        <f>SUM(D59:D59)</f>
        <v>399</v>
      </c>
      <c r="E58" s="106">
        <f>SUM(E59:E59)</f>
        <v>266</v>
      </c>
      <c r="F58" s="106">
        <f>SUM(F59:F59)</f>
        <v>170</v>
      </c>
      <c r="G58" s="106">
        <f>SUM(G59:G59)</f>
        <v>76</v>
      </c>
      <c r="H58" s="106">
        <f t="shared" ref="H58:P58" si="14">SUM(H59:H59)</f>
        <v>20</v>
      </c>
      <c r="I58" s="106">
        <f t="shared" si="14"/>
        <v>0</v>
      </c>
      <c r="J58" s="106">
        <f t="shared" si="14"/>
        <v>0</v>
      </c>
      <c r="K58" s="106">
        <f t="shared" si="14"/>
        <v>0</v>
      </c>
      <c r="L58" s="106">
        <f t="shared" si="14"/>
        <v>0</v>
      </c>
      <c r="M58" s="106">
        <f t="shared" si="14"/>
        <v>0</v>
      </c>
      <c r="N58" s="106">
        <f t="shared" si="14"/>
        <v>0</v>
      </c>
      <c r="O58" s="106">
        <v>266</v>
      </c>
      <c r="P58" s="106">
        <f t="shared" si="14"/>
        <v>0</v>
      </c>
      <c r="Q58" s="3"/>
    </row>
    <row r="59" spans="1:17" ht="38.25" thickBot="1">
      <c r="A59" s="67" t="s">
        <v>270</v>
      </c>
      <c r="B59" s="85" t="s">
        <v>269</v>
      </c>
      <c r="C59" s="78" t="s">
        <v>235</v>
      </c>
      <c r="D59" s="79">
        <f>E59*1.5</f>
        <v>399</v>
      </c>
      <c r="E59" s="79">
        <f>SUM(I59:P59)</f>
        <v>266</v>
      </c>
      <c r="F59" s="78">
        <f>E59-G59-H59</f>
        <v>170</v>
      </c>
      <c r="G59" s="78">
        <v>76</v>
      </c>
      <c r="H59" s="78">
        <v>20</v>
      </c>
      <c r="I59" s="78"/>
      <c r="J59" s="78"/>
      <c r="K59" s="78"/>
      <c r="L59" s="78"/>
      <c r="M59" s="86"/>
      <c r="N59" s="78"/>
      <c r="O59" s="78">
        <v>266</v>
      </c>
      <c r="P59" s="78"/>
      <c r="Q59" s="3"/>
    </row>
    <row r="60" spans="1:17" ht="19.5" thickBot="1">
      <c r="A60" s="67" t="s">
        <v>271</v>
      </c>
      <c r="B60" s="85" t="s">
        <v>84</v>
      </c>
      <c r="C60" s="78"/>
      <c r="D60" s="78"/>
      <c r="E60" s="79">
        <f>SUM(I60:P60)</f>
        <v>0</v>
      </c>
      <c r="F60" s="78">
        <f>E60-G60-H60</f>
        <v>0</v>
      </c>
      <c r="G60" s="78"/>
      <c r="H60" s="78"/>
      <c r="I60" s="78"/>
      <c r="J60" s="78"/>
      <c r="K60" s="78"/>
      <c r="L60" s="78"/>
      <c r="M60" s="86"/>
      <c r="N60" s="78"/>
      <c r="O60" s="78"/>
      <c r="P60" s="78"/>
      <c r="Q60" s="3"/>
    </row>
    <row r="61" spans="1:17" ht="19.5" thickBot="1">
      <c r="A61" s="67" t="s">
        <v>272</v>
      </c>
      <c r="B61" s="85" t="s">
        <v>85</v>
      </c>
      <c r="C61" s="78" t="s">
        <v>152</v>
      </c>
      <c r="D61" s="78"/>
      <c r="E61" s="79">
        <f>SUM(I61:P61)</f>
        <v>72</v>
      </c>
      <c r="F61" s="78">
        <f>E61-G61-H61</f>
        <v>72</v>
      </c>
      <c r="G61" s="78"/>
      <c r="H61" s="78"/>
      <c r="I61" s="78"/>
      <c r="J61" s="78"/>
      <c r="K61" s="78"/>
      <c r="L61" s="78"/>
      <c r="M61" s="86"/>
      <c r="N61" s="78"/>
      <c r="O61" s="78">
        <v>72</v>
      </c>
      <c r="P61" s="78"/>
      <c r="Q61" s="3"/>
    </row>
    <row r="62" spans="1:17" ht="19.5" thickBot="1">
      <c r="A62" s="104" t="s">
        <v>273</v>
      </c>
      <c r="B62" s="105" t="s">
        <v>274</v>
      </c>
      <c r="C62" s="106">
        <f>SUM(C63:C63)</f>
        <v>0</v>
      </c>
      <c r="D62" s="106">
        <f>SUM(D63:D63)</f>
        <v>171</v>
      </c>
      <c r="E62" s="106">
        <f>SUM(E63:E63)</f>
        <v>114</v>
      </c>
      <c r="F62" s="106">
        <f>SUM(F63:F63)</f>
        <v>44</v>
      </c>
      <c r="G62" s="106">
        <f>SUM(G63:G63)</f>
        <v>70</v>
      </c>
      <c r="H62" s="106">
        <f t="shared" ref="H62:P62" si="15">SUM(H63:H63)</f>
        <v>0</v>
      </c>
      <c r="I62" s="106">
        <f t="shared" si="15"/>
        <v>0</v>
      </c>
      <c r="J62" s="106">
        <f t="shared" si="15"/>
        <v>0</v>
      </c>
      <c r="K62" s="106">
        <f t="shared" si="15"/>
        <v>0</v>
      </c>
      <c r="L62" s="106">
        <f t="shared" si="15"/>
        <v>0</v>
      </c>
      <c r="M62" s="106">
        <f t="shared" si="15"/>
        <v>0</v>
      </c>
      <c r="N62" s="106">
        <f t="shared" si="15"/>
        <v>0</v>
      </c>
      <c r="O62" s="106">
        <f t="shared" si="15"/>
        <v>114</v>
      </c>
      <c r="P62" s="106">
        <f t="shared" si="15"/>
        <v>0</v>
      </c>
      <c r="Q62" s="3"/>
    </row>
    <row r="63" spans="1:17" ht="19.5" thickBot="1">
      <c r="A63" s="67" t="s">
        <v>275</v>
      </c>
      <c r="B63" s="85" t="s">
        <v>274</v>
      </c>
      <c r="C63" s="78" t="s">
        <v>235</v>
      </c>
      <c r="D63" s="79">
        <f>E63*1.5</f>
        <v>171</v>
      </c>
      <c r="E63" s="79">
        <f>SUM(I63:P63)</f>
        <v>114</v>
      </c>
      <c r="F63" s="78">
        <f>E63-G63-H63</f>
        <v>44</v>
      </c>
      <c r="G63" s="78">
        <v>70</v>
      </c>
      <c r="H63" s="71"/>
      <c r="I63" s="71"/>
      <c r="J63" s="71"/>
      <c r="K63" s="71"/>
      <c r="L63" s="71"/>
      <c r="M63" s="86"/>
      <c r="N63" s="78"/>
      <c r="O63" s="78">
        <v>114</v>
      </c>
      <c r="P63" s="71"/>
      <c r="Q63" s="3"/>
    </row>
    <row r="64" spans="1:17" ht="19.5" thickBot="1">
      <c r="A64" s="67" t="s">
        <v>276</v>
      </c>
      <c r="B64" s="85" t="s">
        <v>84</v>
      </c>
      <c r="C64" s="78"/>
      <c r="D64" s="78"/>
      <c r="E64" s="79">
        <f>SUM(I64:P64)</f>
        <v>0</v>
      </c>
      <c r="F64" s="78">
        <f>E64-G64-H64</f>
        <v>0</v>
      </c>
      <c r="G64" s="78"/>
      <c r="H64" s="71"/>
      <c r="I64" s="78"/>
      <c r="J64" s="78"/>
      <c r="K64" s="78"/>
      <c r="L64" s="78"/>
      <c r="M64" s="86"/>
      <c r="N64" s="78"/>
      <c r="O64" s="78"/>
      <c r="P64" s="78"/>
      <c r="Q64" s="3"/>
    </row>
    <row r="65" spans="1:17" ht="19.5" thickBot="1">
      <c r="A65" s="67" t="s">
        <v>277</v>
      </c>
      <c r="B65" s="85" t="s">
        <v>85</v>
      </c>
      <c r="C65" s="78" t="s">
        <v>152</v>
      </c>
      <c r="D65" s="78"/>
      <c r="E65" s="79">
        <f>SUM(I65:P65)</f>
        <v>72</v>
      </c>
      <c r="F65" s="78">
        <f>E65-G65-H65</f>
        <v>72</v>
      </c>
      <c r="G65" s="78"/>
      <c r="H65" s="71"/>
      <c r="I65" s="78"/>
      <c r="J65" s="78"/>
      <c r="K65" s="78"/>
      <c r="L65" s="78"/>
      <c r="M65" s="86"/>
      <c r="N65" s="78"/>
      <c r="O65" s="78">
        <v>72</v>
      </c>
      <c r="P65" s="78"/>
      <c r="Q65" s="3"/>
    </row>
    <row r="66" spans="1:17" ht="38.25" thickBot="1">
      <c r="A66" s="104" t="s">
        <v>77</v>
      </c>
      <c r="B66" s="105" t="s">
        <v>278</v>
      </c>
      <c r="C66" s="106" t="s">
        <v>258</v>
      </c>
      <c r="D66" s="106">
        <v>441</v>
      </c>
      <c r="E66" s="106">
        <v>294</v>
      </c>
      <c r="F66" s="106">
        <v>120</v>
      </c>
      <c r="G66" s="106">
        <v>174</v>
      </c>
      <c r="H66" s="106">
        <f t="shared" ref="H66:P66" si="16">SUM(H67:H67)</f>
        <v>0</v>
      </c>
      <c r="I66" s="106">
        <f t="shared" si="16"/>
        <v>0</v>
      </c>
      <c r="J66" s="106">
        <f t="shared" si="16"/>
        <v>0</v>
      </c>
      <c r="K66" s="106">
        <f t="shared" si="16"/>
        <v>126</v>
      </c>
      <c r="L66" s="106">
        <f t="shared" si="16"/>
        <v>168</v>
      </c>
      <c r="M66" s="106">
        <f t="shared" si="16"/>
        <v>0</v>
      </c>
      <c r="N66" s="106">
        <f t="shared" si="16"/>
        <v>0</v>
      </c>
      <c r="O66" s="106"/>
      <c r="P66" s="106">
        <f t="shared" si="16"/>
        <v>0</v>
      </c>
      <c r="Q66" s="3"/>
    </row>
    <row r="67" spans="1:17" ht="19.5" thickBot="1">
      <c r="A67" s="89" t="s">
        <v>279</v>
      </c>
      <c r="B67" s="95" t="s">
        <v>280</v>
      </c>
      <c r="C67" s="79" t="s">
        <v>240</v>
      </c>
      <c r="D67" s="79">
        <f>E67*1.5</f>
        <v>441</v>
      </c>
      <c r="E67" s="79">
        <f>SUM(I67:P67)</f>
        <v>294</v>
      </c>
      <c r="F67" s="78">
        <f>E67-G67-H67</f>
        <v>120</v>
      </c>
      <c r="G67" s="79">
        <v>174</v>
      </c>
      <c r="H67" s="69"/>
      <c r="I67" s="69"/>
      <c r="J67" s="69"/>
      <c r="K67" s="79">
        <v>126</v>
      </c>
      <c r="L67" s="79">
        <v>168</v>
      </c>
      <c r="M67" s="79"/>
      <c r="N67" s="79"/>
      <c r="O67" s="79"/>
      <c r="P67" s="69"/>
      <c r="Q67" s="3"/>
    </row>
    <row r="68" spans="1:17" ht="19.5" thickBot="1">
      <c r="A68" s="89" t="s">
        <v>86</v>
      </c>
      <c r="B68" s="95" t="s">
        <v>84</v>
      </c>
      <c r="C68" s="79" t="s">
        <v>153</v>
      </c>
      <c r="D68" s="79"/>
      <c r="E68" s="79">
        <f>SUM(I68:P68)</f>
        <v>36</v>
      </c>
      <c r="F68" s="78">
        <f>E68-G68-H68</f>
        <v>36</v>
      </c>
      <c r="G68" s="79"/>
      <c r="H68" s="69"/>
      <c r="I68" s="79"/>
      <c r="J68" s="79"/>
      <c r="K68" s="79"/>
      <c r="L68" s="79">
        <v>36</v>
      </c>
      <c r="M68" s="79"/>
      <c r="N68" s="79"/>
      <c r="O68" s="79"/>
      <c r="P68" s="79"/>
      <c r="Q68" s="3"/>
    </row>
    <row r="69" spans="1:17" ht="19.5" thickBot="1">
      <c r="A69" s="89" t="s">
        <v>87</v>
      </c>
      <c r="B69" s="95" t="s">
        <v>85</v>
      </c>
      <c r="C69" s="79"/>
      <c r="D69" s="79"/>
      <c r="E69" s="79">
        <f>SUM(I69:P69)</f>
        <v>0</v>
      </c>
      <c r="F69" s="78">
        <f>E69-G69-H69</f>
        <v>0</v>
      </c>
      <c r="G69" s="79"/>
      <c r="H69" s="69"/>
      <c r="I69" s="79"/>
      <c r="J69" s="79"/>
      <c r="K69" s="79"/>
      <c r="L69" s="79"/>
      <c r="M69" s="79"/>
      <c r="N69" s="79"/>
      <c r="O69" s="79"/>
      <c r="P69" s="79"/>
      <c r="Q69" s="3"/>
    </row>
    <row r="70" spans="1:17" ht="19.5" thickBot="1">
      <c r="A70" s="432" t="s">
        <v>172</v>
      </c>
      <c r="B70" s="433"/>
      <c r="C70" s="108" t="s">
        <v>281</v>
      </c>
      <c r="D70" s="108">
        <f t="shared" ref="D70:P70" si="17">D24+D31+D35</f>
        <v>5076</v>
      </c>
      <c r="E70" s="108">
        <f t="shared" si="17"/>
        <v>3384</v>
      </c>
      <c r="F70" s="108">
        <f t="shared" si="17"/>
        <v>1656</v>
      </c>
      <c r="G70" s="108">
        <f t="shared" si="17"/>
        <v>1658</v>
      </c>
      <c r="H70" s="108">
        <f>IF(H24+H31+H35=70,70,0)</f>
        <v>70</v>
      </c>
      <c r="I70" s="108">
        <f t="shared" si="17"/>
        <v>0</v>
      </c>
      <c r="J70" s="108">
        <f t="shared" si="17"/>
        <v>0</v>
      </c>
      <c r="K70" s="108">
        <f t="shared" si="17"/>
        <v>648</v>
      </c>
      <c r="L70" s="108">
        <f t="shared" si="17"/>
        <v>720</v>
      </c>
      <c r="M70" s="108">
        <f t="shared" si="17"/>
        <v>648</v>
      </c>
      <c r="N70" s="108">
        <f t="shared" si="17"/>
        <v>648</v>
      </c>
      <c r="O70" s="108">
        <f t="shared" si="17"/>
        <v>720</v>
      </c>
      <c r="P70" s="108">
        <f t="shared" si="17"/>
        <v>0</v>
      </c>
      <c r="Q70" s="3"/>
    </row>
    <row r="71" spans="1:17" ht="19.5" thickBot="1">
      <c r="A71" s="456" t="s">
        <v>282</v>
      </c>
      <c r="B71" s="457"/>
      <c r="C71" s="109" t="s">
        <v>283</v>
      </c>
      <c r="D71" s="109">
        <f t="shared" ref="D71:O71" si="18">D70+D9</f>
        <v>7182</v>
      </c>
      <c r="E71" s="109">
        <f t="shared" si="18"/>
        <v>4788</v>
      </c>
      <c r="F71" s="109">
        <f t="shared" si="18"/>
        <v>2735</v>
      </c>
      <c r="G71" s="109">
        <f t="shared" si="18"/>
        <v>1983</v>
      </c>
      <c r="H71" s="109">
        <f t="shared" si="18"/>
        <v>70</v>
      </c>
      <c r="I71" s="110">
        <f t="shared" si="18"/>
        <v>648</v>
      </c>
      <c r="J71" s="110">
        <f t="shared" si="18"/>
        <v>756</v>
      </c>
      <c r="K71" s="110">
        <f t="shared" si="18"/>
        <v>648</v>
      </c>
      <c r="L71" s="110">
        <f t="shared" si="18"/>
        <v>720</v>
      </c>
      <c r="M71" s="110">
        <f t="shared" si="18"/>
        <v>648</v>
      </c>
      <c r="N71" s="110">
        <f t="shared" si="18"/>
        <v>648</v>
      </c>
      <c r="O71" s="110">
        <f t="shared" si="18"/>
        <v>720</v>
      </c>
      <c r="P71" s="110">
        <v>0</v>
      </c>
      <c r="Q71" s="3"/>
    </row>
    <row r="72" spans="1:17" ht="19.5" thickBot="1">
      <c r="A72" s="111" t="s">
        <v>109</v>
      </c>
      <c r="B72" s="111" t="s">
        <v>108</v>
      </c>
      <c r="C72" s="111"/>
      <c r="D72" s="58"/>
      <c r="E72" s="58"/>
      <c r="F72" s="58"/>
      <c r="G72" s="58"/>
      <c r="H72" s="111"/>
      <c r="I72" s="112"/>
      <c r="J72" s="112"/>
      <c r="K72" s="112"/>
      <c r="L72" s="112"/>
      <c r="M72" s="112"/>
      <c r="N72" s="112"/>
      <c r="O72" s="112"/>
      <c r="P72" s="110">
        <v>4</v>
      </c>
      <c r="Q72" s="3"/>
    </row>
    <row r="73" spans="1:17" ht="19.5" thickBot="1">
      <c r="A73" s="111" t="s">
        <v>113</v>
      </c>
      <c r="B73" s="111" t="s">
        <v>112</v>
      </c>
      <c r="C73" s="111"/>
      <c r="D73" s="58"/>
      <c r="E73" s="58"/>
      <c r="F73" s="58"/>
      <c r="G73" s="58"/>
      <c r="H73" s="111"/>
      <c r="I73" s="111"/>
      <c r="J73" s="111"/>
      <c r="K73" s="112"/>
      <c r="L73" s="112"/>
      <c r="M73" s="113"/>
      <c r="N73" s="111"/>
      <c r="O73" s="111"/>
      <c r="P73" s="109">
        <v>6</v>
      </c>
      <c r="Q73" s="3"/>
    </row>
    <row r="74" spans="1:17" ht="19.5" customHeight="1" thickBot="1">
      <c r="A74" s="458" t="s">
        <v>284</v>
      </c>
      <c r="B74" s="459"/>
      <c r="C74" s="459"/>
      <c r="D74" s="460"/>
      <c r="E74" s="437" t="s">
        <v>111</v>
      </c>
      <c r="F74" s="461" t="s">
        <v>121</v>
      </c>
      <c r="G74" s="462"/>
      <c r="H74" s="463"/>
      <c r="I74" s="114">
        <v>10</v>
      </c>
      <c r="J74" s="114">
        <v>10</v>
      </c>
      <c r="K74" s="91">
        <v>9</v>
      </c>
      <c r="L74" s="91">
        <v>11</v>
      </c>
      <c r="M74" s="115">
        <v>7</v>
      </c>
      <c r="N74" s="114">
        <v>6</v>
      </c>
      <c r="O74" s="114">
        <v>9</v>
      </c>
      <c r="P74" s="114"/>
      <c r="Q74" s="3"/>
    </row>
    <row r="75" spans="1:17" ht="19.5" thickBot="1">
      <c r="A75" s="464" t="s">
        <v>112</v>
      </c>
      <c r="B75" s="465"/>
      <c r="C75" s="465"/>
      <c r="D75" s="466"/>
      <c r="E75" s="438"/>
      <c r="F75" s="467" t="s">
        <v>122</v>
      </c>
      <c r="G75" s="468"/>
      <c r="H75" s="469"/>
      <c r="I75" s="78"/>
      <c r="J75" s="78"/>
      <c r="K75" s="79"/>
      <c r="L75" s="79"/>
      <c r="M75" s="86"/>
      <c r="N75" s="78">
        <v>5</v>
      </c>
      <c r="O75" s="78"/>
      <c r="P75" s="78"/>
      <c r="Q75" s="3"/>
    </row>
    <row r="76" spans="1:17" ht="19.5" thickBot="1">
      <c r="A76" s="464" t="s">
        <v>285</v>
      </c>
      <c r="B76" s="465"/>
      <c r="C76" s="465"/>
      <c r="D76" s="466"/>
      <c r="E76" s="438"/>
      <c r="F76" s="461" t="s">
        <v>286</v>
      </c>
      <c r="G76" s="462"/>
      <c r="H76" s="463"/>
      <c r="I76" s="71"/>
      <c r="J76" s="71"/>
      <c r="K76" s="79"/>
      <c r="L76" s="79"/>
      <c r="M76" s="86"/>
      <c r="N76" s="78"/>
      <c r="O76" s="78">
        <v>10</v>
      </c>
      <c r="P76" s="78">
        <v>4</v>
      </c>
    </row>
    <row r="77" spans="1:17" ht="19.5" thickBot="1">
      <c r="A77" s="116" t="s">
        <v>287</v>
      </c>
      <c r="B77" s="117"/>
      <c r="C77" s="117"/>
      <c r="D77" s="118"/>
      <c r="E77" s="438"/>
      <c r="F77" s="461" t="s">
        <v>288</v>
      </c>
      <c r="G77" s="462"/>
      <c r="H77" s="463"/>
      <c r="I77" s="87">
        <v>2</v>
      </c>
      <c r="J77" s="87">
        <v>3</v>
      </c>
      <c r="K77" s="119">
        <v>2</v>
      </c>
      <c r="L77" s="119">
        <v>5</v>
      </c>
      <c r="M77" s="120">
        <v>2</v>
      </c>
      <c r="N77" s="87">
        <v>4</v>
      </c>
      <c r="O77" s="87">
        <v>5</v>
      </c>
      <c r="P77" s="87"/>
      <c r="Q77" s="3"/>
    </row>
    <row r="78" spans="1:17" ht="19.5" thickBot="1">
      <c r="A78" s="116" t="s">
        <v>289</v>
      </c>
      <c r="B78" s="117"/>
      <c r="C78" s="117"/>
      <c r="D78" s="118"/>
      <c r="E78" s="438"/>
      <c r="F78" s="461" t="s">
        <v>290</v>
      </c>
      <c r="G78" s="462"/>
      <c r="H78" s="463"/>
      <c r="I78" s="87">
        <v>2</v>
      </c>
      <c r="J78" s="87">
        <v>7</v>
      </c>
      <c r="K78" s="119">
        <v>3</v>
      </c>
      <c r="L78" s="119">
        <v>5</v>
      </c>
      <c r="M78" s="120">
        <v>4</v>
      </c>
      <c r="N78" s="87">
        <v>4</v>
      </c>
      <c r="O78" s="87">
        <v>9</v>
      </c>
      <c r="P78" s="87"/>
    </row>
    <row r="79" spans="1:17" ht="19.5" thickBot="1">
      <c r="A79" s="121" t="s">
        <v>291</v>
      </c>
      <c r="B79" s="122"/>
      <c r="C79" s="122"/>
      <c r="D79" s="85"/>
      <c r="E79" s="439"/>
      <c r="F79" s="461" t="s">
        <v>292</v>
      </c>
      <c r="G79" s="462"/>
      <c r="H79" s="463"/>
      <c r="I79" s="87">
        <v>2</v>
      </c>
      <c r="J79" s="87">
        <v>1</v>
      </c>
      <c r="K79" s="119">
        <v>2</v>
      </c>
      <c r="L79" s="119">
        <v>2</v>
      </c>
      <c r="M79" s="120">
        <v>1</v>
      </c>
      <c r="N79" s="87">
        <v>1</v>
      </c>
      <c r="O79" s="87">
        <v>1</v>
      </c>
      <c r="P79" s="87"/>
    </row>
    <row r="80" spans="1:17" ht="19.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3"/>
      <c r="M80" s="123"/>
      <c r="N80" s="1"/>
      <c r="O80" s="1"/>
      <c r="P80" s="1"/>
    </row>
    <row r="81" spans="1:22" ht="19.5" thickBot="1">
      <c r="A81" s="440" t="s">
        <v>293</v>
      </c>
      <c r="B81" s="440" t="s">
        <v>294</v>
      </c>
      <c r="C81" s="440" t="s">
        <v>84</v>
      </c>
      <c r="D81" s="443" t="s">
        <v>85</v>
      </c>
      <c r="E81" s="445"/>
      <c r="F81" s="440" t="s">
        <v>14</v>
      </c>
      <c r="G81" s="440" t="s">
        <v>112</v>
      </c>
      <c r="H81" s="440" t="s">
        <v>295</v>
      </c>
      <c r="I81" s="470" t="s">
        <v>111</v>
      </c>
      <c r="J81" s="1"/>
      <c r="K81" s="124"/>
      <c r="R81" s="473" t="s">
        <v>296</v>
      </c>
      <c r="S81" s="473"/>
      <c r="T81" s="473"/>
      <c r="U81" s="473"/>
      <c r="V81" s="125"/>
    </row>
    <row r="82" spans="1:22" ht="18.75">
      <c r="A82" s="441"/>
      <c r="B82" s="441"/>
      <c r="C82" s="441"/>
      <c r="D82" s="440" t="s">
        <v>297</v>
      </c>
      <c r="E82" s="440" t="s">
        <v>298</v>
      </c>
      <c r="F82" s="441"/>
      <c r="G82" s="441"/>
      <c r="H82" s="441"/>
      <c r="I82" s="471"/>
      <c r="J82" s="1"/>
      <c r="K82" s="124"/>
      <c r="R82" s="124"/>
      <c r="S82" s="126">
        <f>(G70+H70+N52+O57+O61+O65+L68+4*36)*100/(E70+N52+O57+O61+O65+L68+4*36)</f>
        <v>59.292035398230091</v>
      </c>
      <c r="T82" s="125"/>
      <c r="U82" s="125"/>
      <c r="V82" s="125"/>
    </row>
    <row r="83" spans="1:22" ht="19.5" thickBot="1">
      <c r="A83" s="442"/>
      <c r="B83" s="442"/>
      <c r="C83" s="442"/>
      <c r="D83" s="442"/>
      <c r="E83" s="442"/>
      <c r="F83" s="442"/>
      <c r="G83" s="442"/>
      <c r="H83" s="442"/>
      <c r="I83" s="472"/>
      <c r="J83" s="1"/>
      <c r="K83" s="124"/>
      <c r="R83" s="127"/>
      <c r="S83" s="128"/>
      <c r="T83" s="128"/>
      <c r="U83" s="128"/>
      <c r="V83" s="128"/>
    </row>
    <row r="84" spans="1:22" ht="19.5" thickBot="1">
      <c r="A84" s="129">
        <v>1</v>
      </c>
      <c r="B84" s="71">
        <v>2</v>
      </c>
      <c r="C84" s="71">
        <v>3</v>
      </c>
      <c r="D84" s="71">
        <v>4</v>
      </c>
      <c r="E84" s="71">
        <v>5</v>
      </c>
      <c r="F84" s="71">
        <v>6</v>
      </c>
      <c r="G84" s="71">
        <v>7</v>
      </c>
      <c r="H84" s="71">
        <v>8</v>
      </c>
      <c r="I84" s="130">
        <v>9</v>
      </c>
      <c r="J84" s="1"/>
      <c r="K84" s="3"/>
      <c r="S84" s="31" t="s">
        <v>299</v>
      </c>
      <c r="T84" s="8" t="s">
        <v>300</v>
      </c>
      <c r="U84" s="11" t="s">
        <v>301</v>
      </c>
      <c r="V84" s="131" t="s">
        <v>302</v>
      </c>
    </row>
    <row r="85" spans="1:22" ht="19.5" thickBot="1">
      <c r="A85" s="129" t="s">
        <v>19</v>
      </c>
      <c r="B85" s="78">
        <v>39</v>
      </c>
      <c r="C85" s="78"/>
      <c r="D85" s="78"/>
      <c r="E85" s="78"/>
      <c r="F85" s="78">
        <v>2</v>
      </c>
      <c r="G85" s="78"/>
      <c r="H85" s="78">
        <v>11</v>
      </c>
      <c r="I85" s="132">
        <f>SUM(B85:H85)</f>
        <v>52</v>
      </c>
      <c r="J85" s="1"/>
      <c r="K85" s="3"/>
      <c r="S85" s="133" t="s">
        <v>303</v>
      </c>
      <c r="T85" s="131">
        <v>708</v>
      </c>
      <c r="U85" s="134">
        <v>708</v>
      </c>
      <c r="V85" s="131">
        <v>225</v>
      </c>
    </row>
    <row r="86" spans="1:22" ht="19.5" thickBot="1">
      <c r="A86" s="129" t="s">
        <v>20</v>
      </c>
      <c r="B86" s="87">
        <v>38</v>
      </c>
      <c r="C86" s="135">
        <v>1</v>
      </c>
      <c r="D86" s="87"/>
      <c r="E86" s="87"/>
      <c r="F86" s="87">
        <v>2</v>
      </c>
      <c r="G86" s="87"/>
      <c r="H86" s="87">
        <v>11</v>
      </c>
      <c r="I86" s="132">
        <f>SUM(B86:H86)</f>
        <v>52</v>
      </c>
      <c r="J86" s="1"/>
      <c r="K86" s="3"/>
      <c r="S86" s="133" t="s">
        <v>304</v>
      </c>
      <c r="T86" s="131">
        <v>270</v>
      </c>
      <c r="U86" s="134">
        <v>270</v>
      </c>
      <c r="V86" s="131">
        <v>108</v>
      </c>
    </row>
    <row r="87" spans="1:22" ht="19.5" thickBot="1">
      <c r="A87" s="129" t="s">
        <v>21</v>
      </c>
      <c r="B87" s="87">
        <v>36</v>
      </c>
      <c r="C87" s="135">
        <v>4</v>
      </c>
      <c r="D87" s="87"/>
      <c r="E87" s="87"/>
      <c r="F87" s="87">
        <v>2</v>
      </c>
      <c r="G87" s="87"/>
      <c r="H87" s="87">
        <v>10</v>
      </c>
      <c r="I87" s="132">
        <f>SUM(B87:H87)</f>
        <v>52</v>
      </c>
      <c r="J87" s="1"/>
      <c r="K87" s="3"/>
      <c r="S87" s="133" t="s">
        <v>305</v>
      </c>
      <c r="T87" s="136">
        <v>2586</v>
      </c>
      <c r="U87" s="134">
        <f>D35</f>
        <v>3765</v>
      </c>
      <c r="V87" s="131">
        <f>U87-T87</f>
        <v>1179</v>
      </c>
    </row>
    <row r="88" spans="1:22" ht="19.5" thickBot="1">
      <c r="A88" s="129" t="s">
        <v>186</v>
      </c>
      <c r="B88" s="87">
        <v>20</v>
      </c>
      <c r="C88" s="135"/>
      <c r="D88" s="87">
        <v>10</v>
      </c>
      <c r="E88" s="87">
        <v>4</v>
      </c>
      <c r="F88" s="87">
        <v>1</v>
      </c>
      <c r="G88" s="87">
        <v>6</v>
      </c>
      <c r="H88" s="87">
        <v>2</v>
      </c>
      <c r="I88" s="132">
        <f>SUM(B88:H88)</f>
        <v>43</v>
      </c>
      <c r="J88" s="1"/>
      <c r="K88" s="3"/>
      <c r="L88" s="137"/>
      <c r="M88" s="126"/>
      <c r="N88" s="138"/>
      <c r="O88" s="125"/>
      <c r="P88" s="125"/>
    </row>
    <row r="89" spans="1:22" ht="19.5" thickBot="1">
      <c r="A89" s="139" t="s">
        <v>111</v>
      </c>
      <c r="B89" s="132">
        <f>SUM(B85:B88)</f>
        <v>133</v>
      </c>
      <c r="C89" s="132">
        <f>SUM(C86:C88)</f>
        <v>5</v>
      </c>
      <c r="D89" s="132">
        <f>SUM(D86:D88)</f>
        <v>10</v>
      </c>
      <c r="E89" s="132">
        <f>SUM(E86:E88)</f>
        <v>4</v>
      </c>
      <c r="F89" s="132">
        <f>SUM(F85:F88)</f>
        <v>7</v>
      </c>
      <c r="G89" s="132">
        <f>SUM(G86:G88)</f>
        <v>6</v>
      </c>
      <c r="H89" s="132">
        <f>SUM(H85:H88)</f>
        <v>34</v>
      </c>
      <c r="I89" s="132">
        <f>SUM(I85:I88)</f>
        <v>199</v>
      </c>
      <c r="J89" s="1"/>
      <c r="K89" s="3"/>
      <c r="L89" s="124"/>
      <c r="M89" s="126"/>
      <c r="N89" s="125"/>
      <c r="O89" s="125"/>
      <c r="P89" s="125"/>
    </row>
    <row r="90" spans="1:2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3"/>
      <c r="L90" s="124"/>
      <c r="M90" s="126"/>
      <c r="N90" s="125"/>
      <c r="O90" s="125"/>
      <c r="P90" s="125"/>
    </row>
    <row r="91" spans="1:22" ht="18.75">
      <c r="A91" s="3"/>
      <c r="B91" s="3"/>
      <c r="C91" s="3"/>
      <c r="D91" s="3"/>
      <c r="E91" s="3"/>
      <c r="F91" s="5" t="s">
        <v>306</v>
      </c>
      <c r="G91" s="140"/>
      <c r="H91" s="141"/>
      <c r="I91" s="141"/>
      <c r="J91" s="3"/>
      <c r="K91" s="3"/>
      <c r="L91" s="3"/>
      <c r="M91" s="3"/>
      <c r="N91" s="3"/>
      <c r="O91" s="3"/>
      <c r="P91" s="3"/>
    </row>
  </sheetData>
  <mergeCells count="38">
    <mergeCell ref="I81:I83"/>
    <mergeCell ref="R81:U81"/>
    <mergeCell ref="D82:D83"/>
    <mergeCell ref="E82:E83"/>
    <mergeCell ref="F79:H79"/>
    <mergeCell ref="G81:G83"/>
    <mergeCell ref="H81:H83"/>
    <mergeCell ref="A81:A83"/>
    <mergeCell ref="B81:B83"/>
    <mergeCell ref="C81:C83"/>
    <mergeCell ref="D81:E81"/>
    <mergeCell ref="F81:F83"/>
    <mergeCell ref="A71:B71"/>
    <mergeCell ref="A74:D74"/>
    <mergeCell ref="E74:E79"/>
    <mergeCell ref="F74:H74"/>
    <mergeCell ref="A75:D75"/>
    <mergeCell ref="F75:H75"/>
    <mergeCell ref="A76:D76"/>
    <mergeCell ref="F76:H76"/>
    <mergeCell ref="F77:H77"/>
    <mergeCell ref="F78:H78"/>
    <mergeCell ref="A70:B70"/>
    <mergeCell ref="H1:O1"/>
    <mergeCell ref="A2:P2"/>
    <mergeCell ref="A3:A7"/>
    <mergeCell ref="B3:B7"/>
    <mergeCell ref="C3:C7"/>
    <mergeCell ref="D3:H3"/>
    <mergeCell ref="I3:P3"/>
    <mergeCell ref="D4:D7"/>
    <mergeCell ref="E4:H4"/>
    <mergeCell ref="I4:J4"/>
    <mergeCell ref="K4:L4"/>
    <mergeCell ref="M4:N4"/>
    <mergeCell ref="O4:P4"/>
    <mergeCell ref="E5:E7"/>
    <mergeCell ref="F5:H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topLeftCell="A4" zoomScale="75" zoomScaleNormal="75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B70" sqref="A70:B72"/>
    </sheetView>
  </sheetViews>
  <sheetFormatPr defaultRowHeight="15"/>
  <cols>
    <col min="2" max="2" width="27.140625" bestFit="1" customWidth="1"/>
    <col min="3" max="3" width="14.42578125" customWidth="1"/>
    <col min="4" max="4" width="16.42578125" bestFit="1" customWidth="1"/>
    <col min="6" max="6" width="14.140625" customWidth="1"/>
    <col min="11" max="11" width="7.7109375" customWidth="1"/>
    <col min="12" max="12" width="8.140625" customWidth="1"/>
    <col min="20" max="20" width="10.42578125" customWidth="1"/>
    <col min="21" max="21" width="7.5703125" customWidth="1"/>
  </cols>
  <sheetData>
    <row r="1" spans="1:23" s="4" customFormat="1" ht="111.75" customHeight="1">
      <c r="A1" s="1"/>
      <c r="B1" s="1"/>
      <c r="C1" s="1"/>
      <c r="D1" s="1"/>
      <c r="E1" s="1"/>
      <c r="F1" s="1"/>
      <c r="G1" s="1"/>
      <c r="H1" s="486" t="s">
        <v>0</v>
      </c>
      <c r="I1" s="486"/>
      <c r="J1" s="486"/>
      <c r="K1" s="486"/>
      <c r="L1" s="486"/>
      <c r="M1" s="486"/>
      <c r="N1" s="486"/>
      <c r="O1" s="486"/>
      <c r="P1" s="2"/>
      <c r="Q1" s="3"/>
    </row>
    <row r="2" spans="1:23" s="6" customFormat="1" ht="18.75">
      <c r="A2" s="487" t="s">
        <v>1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5"/>
    </row>
    <row r="3" spans="1:23" s="6" customFormat="1" ht="36" customHeight="1">
      <c r="A3" s="491" t="s">
        <v>2</v>
      </c>
      <c r="B3" s="371" t="s">
        <v>3</v>
      </c>
      <c r="C3" s="374" t="s">
        <v>4</v>
      </c>
      <c r="D3" s="374" t="s">
        <v>5</v>
      </c>
      <c r="E3" s="375" t="s">
        <v>7</v>
      </c>
      <c r="F3" s="375"/>
      <c r="G3" s="375"/>
      <c r="H3" s="375"/>
      <c r="I3" s="375"/>
      <c r="J3" s="375"/>
      <c r="K3" s="375"/>
      <c r="L3" s="375"/>
      <c r="M3" s="494" t="s">
        <v>18</v>
      </c>
      <c r="N3" s="384"/>
      <c r="O3" s="384"/>
      <c r="P3" s="384"/>
      <c r="Q3" s="384"/>
      <c r="R3" s="384"/>
      <c r="S3" s="385"/>
    </row>
    <row r="4" spans="1:23" s="6" customFormat="1" ht="18.75">
      <c r="A4" s="492"/>
      <c r="B4" s="372"/>
      <c r="C4" s="374"/>
      <c r="D4" s="374"/>
      <c r="E4" s="480" t="s">
        <v>6</v>
      </c>
      <c r="F4" s="375" t="s">
        <v>15</v>
      </c>
      <c r="G4" s="375"/>
      <c r="H4" s="375"/>
      <c r="I4" s="375"/>
      <c r="J4" s="375"/>
      <c r="K4" s="375"/>
      <c r="L4" s="375"/>
      <c r="M4" s="481" t="s">
        <v>19</v>
      </c>
      <c r="N4" s="481"/>
      <c r="O4" s="481" t="s">
        <v>20</v>
      </c>
      <c r="P4" s="481"/>
      <c r="Q4" s="481" t="s">
        <v>21</v>
      </c>
      <c r="R4" s="481"/>
      <c r="S4" s="18"/>
    </row>
    <row r="5" spans="1:23" s="6" customFormat="1" ht="18.75" customHeight="1">
      <c r="A5" s="492"/>
      <c r="B5" s="372"/>
      <c r="C5" s="374"/>
      <c r="D5" s="374"/>
      <c r="E5" s="359"/>
      <c r="F5" s="489" t="s">
        <v>16</v>
      </c>
      <c r="G5" s="489"/>
      <c r="H5" s="489"/>
      <c r="I5" s="489"/>
      <c r="J5" s="480" t="s">
        <v>12</v>
      </c>
      <c r="K5" s="480" t="s">
        <v>13</v>
      </c>
      <c r="L5" s="480" t="s">
        <v>14</v>
      </c>
      <c r="M5" s="393" t="s">
        <v>165</v>
      </c>
      <c r="N5" s="393" t="s">
        <v>166</v>
      </c>
      <c r="O5" s="393" t="s">
        <v>167</v>
      </c>
      <c r="P5" s="393" t="s">
        <v>171</v>
      </c>
      <c r="Q5" s="393" t="s">
        <v>168</v>
      </c>
      <c r="R5" s="393" t="s">
        <v>169</v>
      </c>
      <c r="S5" s="386" t="s">
        <v>170</v>
      </c>
    </row>
    <row r="6" spans="1:23" s="6" customFormat="1" ht="29.25" customHeight="1">
      <c r="A6" s="492"/>
      <c r="B6" s="372"/>
      <c r="C6" s="374"/>
      <c r="D6" s="374"/>
      <c r="E6" s="359"/>
      <c r="F6" s="480" t="s">
        <v>8</v>
      </c>
      <c r="G6" s="490" t="s">
        <v>17</v>
      </c>
      <c r="H6" s="490"/>
      <c r="I6" s="490"/>
      <c r="J6" s="359"/>
      <c r="K6" s="359"/>
      <c r="L6" s="359"/>
      <c r="M6" s="393"/>
      <c r="N6" s="393"/>
      <c r="O6" s="393"/>
      <c r="P6" s="393"/>
      <c r="Q6" s="393"/>
      <c r="R6" s="393"/>
      <c r="S6" s="387"/>
    </row>
    <row r="7" spans="1:23" ht="61.5" customHeight="1">
      <c r="A7" s="493"/>
      <c r="B7" s="373"/>
      <c r="C7" s="374"/>
      <c r="D7" s="374"/>
      <c r="E7" s="360"/>
      <c r="F7" s="360"/>
      <c r="G7" s="7" t="s">
        <v>9</v>
      </c>
      <c r="H7" s="7" t="s">
        <v>10</v>
      </c>
      <c r="I7" s="7" t="s">
        <v>11</v>
      </c>
      <c r="J7" s="360"/>
      <c r="K7" s="360"/>
      <c r="L7" s="360"/>
      <c r="M7" s="393"/>
      <c r="N7" s="393"/>
      <c r="O7" s="393"/>
      <c r="P7" s="393"/>
      <c r="Q7" s="393"/>
      <c r="R7" s="393"/>
      <c r="S7" s="388"/>
    </row>
    <row r="8" spans="1:2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20</v>
      </c>
    </row>
    <row r="9" spans="1:23">
      <c r="A9" s="10" t="s">
        <v>23</v>
      </c>
      <c r="B9" s="25" t="s">
        <v>22</v>
      </c>
      <c r="C9" s="14">
        <v>1476</v>
      </c>
      <c r="D9" s="26">
        <f>SUM(D10:D23)</f>
        <v>1476</v>
      </c>
      <c r="E9" s="26">
        <f t="shared" ref="E9" si="0">SUM(E10:E23)</f>
        <v>78</v>
      </c>
      <c r="F9" s="26">
        <f>SUM(F10:F23)</f>
        <v>1404</v>
      </c>
      <c r="G9" s="26">
        <f t="shared" ref="G9:I9" si="1">SUM(G10:G23)</f>
        <v>1079</v>
      </c>
      <c r="H9" s="26">
        <f t="shared" si="1"/>
        <v>325</v>
      </c>
      <c r="I9" s="26">
        <f t="shared" si="1"/>
        <v>0</v>
      </c>
      <c r="J9" s="26">
        <f t="shared" ref="J9" si="2">SUM(J10:J23)</f>
        <v>0</v>
      </c>
      <c r="K9" s="26">
        <f t="shared" ref="K9:L9" si="3">SUM(K10:K23)</f>
        <v>0</v>
      </c>
      <c r="L9" s="26">
        <f t="shared" si="3"/>
        <v>0</v>
      </c>
      <c r="M9" s="26">
        <f t="shared" ref="M9" si="4">SUM(M10:M23)</f>
        <v>648</v>
      </c>
      <c r="N9" s="26">
        <f>SUM(N10:N23)</f>
        <v>756</v>
      </c>
      <c r="O9" s="26">
        <f>SUM(O10:O23)</f>
        <v>0</v>
      </c>
      <c r="P9" s="26">
        <f t="shared" ref="P9" si="5">SUM(P10:P23)</f>
        <v>0</v>
      </c>
      <c r="Q9" s="26">
        <f t="shared" ref="Q9:R9" si="6">SUM(Q10:Q23)</f>
        <v>0</v>
      </c>
      <c r="R9" s="26">
        <f t="shared" si="6"/>
        <v>0</v>
      </c>
      <c r="S9" s="26">
        <f t="shared" ref="S9" si="7">SUM(S10:S23)</f>
        <v>0</v>
      </c>
    </row>
    <row r="10" spans="1:23">
      <c r="A10" s="27" t="s">
        <v>24</v>
      </c>
      <c r="B10" s="28" t="s">
        <v>164</v>
      </c>
      <c r="C10" s="29" t="s">
        <v>127</v>
      </c>
      <c r="D10" s="30">
        <f>F10+SUM(J10:L10)</f>
        <v>78</v>
      </c>
      <c r="E10" s="30">
        <v>6</v>
      </c>
      <c r="F10" s="30">
        <f>SUM(M10:N10)-H10-I10</f>
        <v>78</v>
      </c>
      <c r="G10" s="30">
        <f>F10-H10-I10</f>
        <v>78</v>
      </c>
      <c r="H10" s="31"/>
      <c r="I10" s="31"/>
      <c r="J10" s="31"/>
      <c r="K10" s="31"/>
      <c r="L10" s="31"/>
      <c r="M10" s="30">
        <v>36</v>
      </c>
      <c r="N10" s="30">
        <v>42</v>
      </c>
      <c r="O10" s="31"/>
      <c r="P10" s="31"/>
      <c r="Q10" s="31"/>
      <c r="R10" s="31"/>
      <c r="S10" s="31"/>
      <c r="T10" s="22">
        <v>1404</v>
      </c>
      <c r="U10">
        <v>1</v>
      </c>
      <c r="V10" s="16">
        <f>39*36</f>
        <v>1404</v>
      </c>
    </row>
    <row r="11" spans="1:23">
      <c r="A11" s="27" t="s">
        <v>25</v>
      </c>
      <c r="B11" s="28" t="s">
        <v>162</v>
      </c>
      <c r="C11" s="29" t="s">
        <v>127</v>
      </c>
      <c r="D11" s="30">
        <f t="shared" ref="D11:D23" si="8">F11+E11</f>
        <v>123</v>
      </c>
      <c r="E11" s="30">
        <v>6</v>
      </c>
      <c r="F11" s="30">
        <f t="shared" ref="F11:F23" si="9">SUM(M11:S11)</f>
        <v>117</v>
      </c>
      <c r="G11" s="30">
        <f t="shared" ref="G11:G23" si="10">F11-H11-I11</f>
        <v>117</v>
      </c>
      <c r="H11" s="31"/>
      <c r="I11" s="31"/>
      <c r="J11" s="31"/>
      <c r="K11" s="31"/>
      <c r="L11" s="31"/>
      <c r="M11" s="30">
        <v>54</v>
      </c>
      <c r="N11" s="30">
        <v>63</v>
      </c>
      <c r="O11" s="31"/>
      <c r="P11" s="31"/>
      <c r="Q11" s="31"/>
      <c r="R11" s="31"/>
      <c r="S11" s="31"/>
      <c r="T11" s="22">
        <f>36*39</f>
        <v>1404</v>
      </c>
      <c r="U11">
        <v>2</v>
      </c>
      <c r="V11" s="16">
        <f>38*36</f>
        <v>1368</v>
      </c>
      <c r="W11">
        <f>V10-V11</f>
        <v>36</v>
      </c>
    </row>
    <row r="12" spans="1:23">
      <c r="A12" s="27" t="s">
        <v>26</v>
      </c>
      <c r="B12" s="28" t="s">
        <v>35</v>
      </c>
      <c r="C12" s="29" t="s">
        <v>127</v>
      </c>
      <c r="D12" s="30">
        <f t="shared" si="8"/>
        <v>84</v>
      </c>
      <c r="E12" s="30">
        <v>6</v>
      </c>
      <c r="F12" s="30">
        <f t="shared" si="9"/>
        <v>78</v>
      </c>
      <c r="G12" s="30">
        <f t="shared" si="10"/>
        <v>0</v>
      </c>
      <c r="H12" s="31">
        <v>78</v>
      </c>
      <c r="I12" s="31"/>
      <c r="J12" s="31"/>
      <c r="K12" s="31"/>
      <c r="L12" s="31"/>
      <c r="M12" s="30">
        <v>36</v>
      </c>
      <c r="N12" s="30">
        <v>42</v>
      </c>
      <c r="O12" s="31"/>
      <c r="P12" s="31"/>
      <c r="Q12" s="31"/>
      <c r="R12" s="31"/>
      <c r="S12" s="31"/>
      <c r="T12" s="22">
        <f>36*39</f>
        <v>1404</v>
      </c>
      <c r="U12">
        <v>3</v>
      </c>
      <c r="V12" s="16">
        <f>36*38</f>
        <v>1368</v>
      </c>
      <c r="W12">
        <f>V10-V12</f>
        <v>36</v>
      </c>
    </row>
    <row r="13" spans="1:23">
      <c r="A13" s="27" t="s">
        <v>27</v>
      </c>
      <c r="B13" s="28" t="s">
        <v>36</v>
      </c>
      <c r="C13" s="29" t="s">
        <v>127</v>
      </c>
      <c r="D13" s="30">
        <f t="shared" si="8"/>
        <v>123</v>
      </c>
      <c r="E13" s="30">
        <v>6</v>
      </c>
      <c r="F13" s="30">
        <f t="shared" si="9"/>
        <v>117</v>
      </c>
      <c r="G13" s="30">
        <f t="shared" si="10"/>
        <v>117</v>
      </c>
      <c r="H13" s="31"/>
      <c r="I13" s="31"/>
      <c r="J13" s="31"/>
      <c r="K13" s="31"/>
      <c r="L13" s="31"/>
      <c r="M13" s="30">
        <v>54</v>
      </c>
      <c r="N13" s="30">
        <v>63</v>
      </c>
      <c r="O13" s="31"/>
      <c r="P13" s="31"/>
      <c r="Q13" s="31"/>
      <c r="R13" s="31"/>
      <c r="S13" s="31"/>
      <c r="T13" s="22">
        <f>36*33</f>
        <v>1188</v>
      </c>
      <c r="U13">
        <v>4</v>
      </c>
    </row>
    <row r="14" spans="1:23">
      <c r="A14" s="27" t="s">
        <v>28</v>
      </c>
      <c r="B14" s="28" t="s">
        <v>37</v>
      </c>
      <c r="C14" s="19" t="s">
        <v>125</v>
      </c>
      <c r="D14" s="30">
        <f t="shared" si="8"/>
        <v>84</v>
      </c>
      <c r="E14" s="30">
        <v>6</v>
      </c>
      <c r="F14" s="30">
        <f t="shared" si="9"/>
        <v>78</v>
      </c>
      <c r="G14" s="30">
        <f t="shared" si="10"/>
        <v>78</v>
      </c>
      <c r="H14" s="31"/>
      <c r="I14" s="31"/>
      <c r="J14" s="31"/>
      <c r="K14" s="31"/>
      <c r="L14" s="31"/>
      <c r="M14" s="30"/>
      <c r="N14" s="30">
        <v>78</v>
      </c>
      <c r="O14" s="31"/>
      <c r="P14" s="31"/>
      <c r="Q14" s="31"/>
      <c r="R14" s="31"/>
      <c r="S14" s="31"/>
      <c r="T14" s="21">
        <f>SUM(T12:T13)</f>
        <v>2592</v>
      </c>
      <c r="U14" s="21">
        <v>2808</v>
      </c>
      <c r="V14" s="21">
        <f>U14-T14</f>
        <v>216</v>
      </c>
    </row>
    <row r="15" spans="1:23">
      <c r="A15" s="27" t="s">
        <v>29</v>
      </c>
      <c r="B15" s="28" t="s">
        <v>38</v>
      </c>
      <c r="C15" s="29" t="s">
        <v>125</v>
      </c>
      <c r="D15" s="30">
        <f t="shared" si="8"/>
        <v>84</v>
      </c>
      <c r="E15" s="30">
        <v>6</v>
      </c>
      <c r="F15" s="30">
        <f t="shared" si="9"/>
        <v>78</v>
      </c>
      <c r="G15" s="30">
        <f t="shared" si="10"/>
        <v>58</v>
      </c>
      <c r="H15" s="31">
        <v>20</v>
      </c>
      <c r="I15" s="31"/>
      <c r="J15" s="31"/>
      <c r="K15" s="31"/>
      <c r="L15" s="31"/>
      <c r="M15" s="30">
        <v>78</v>
      </c>
      <c r="N15" s="30"/>
      <c r="O15" s="31"/>
      <c r="P15" s="31"/>
      <c r="Q15" s="31"/>
      <c r="R15" s="31"/>
      <c r="S15" s="31"/>
      <c r="T15" s="23">
        <f>SUM(T10:T13)+144+216</f>
        <v>5760</v>
      </c>
      <c r="U15">
        <f>T15+V14</f>
        <v>5976</v>
      </c>
    </row>
    <row r="16" spans="1:23">
      <c r="A16" s="27" t="s">
        <v>30</v>
      </c>
      <c r="B16" s="28" t="s">
        <v>39</v>
      </c>
      <c r="C16" s="29" t="s">
        <v>126</v>
      </c>
      <c r="D16" s="30">
        <f t="shared" si="8"/>
        <v>60</v>
      </c>
      <c r="E16" s="30">
        <v>6</v>
      </c>
      <c r="F16" s="30">
        <f t="shared" si="9"/>
        <v>54</v>
      </c>
      <c r="G16" s="30">
        <f t="shared" si="10"/>
        <v>54</v>
      </c>
      <c r="H16" s="31"/>
      <c r="I16" s="31"/>
      <c r="J16" s="31"/>
      <c r="K16" s="31"/>
      <c r="L16" s="31"/>
      <c r="M16" s="30"/>
      <c r="N16" s="30">
        <v>54</v>
      </c>
      <c r="O16" s="31"/>
      <c r="P16" s="31"/>
      <c r="Q16" s="31"/>
      <c r="R16" s="31"/>
      <c r="S16" s="31"/>
    </row>
    <row r="17" spans="1:22">
      <c r="A17" s="27" t="s">
        <v>31</v>
      </c>
      <c r="B17" s="28" t="s">
        <v>40</v>
      </c>
      <c r="C17" s="29" t="s">
        <v>126</v>
      </c>
      <c r="D17" s="30">
        <f t="shared" si="8"/>
        <v>60</v>
      </c>
      <c r="E17" s="30">
        <v>6</v>
      </c>
      <c r="F17" s="30">
        <f t="shared" si="9"/>
        <v>54</v>
      </c>
      <c r="G17" s="30">
        <f t="shared" si="10"/>
        <v>54</v>
      </c>
      <c r="H17" s="31"/>
      <c r="I17" s="31"/>
      <c r="J17" s="31"/>
      <c r="K17" s="31"/>
      <c r="L17" s="31"/>
      <c r="M17" s="30"/>
      <c r="N17" s="30">
        <v>54</v>
      </c>
      <c r="O17" s="31"/>
      <c r="P17" s="31"/>
      <c r="Q17" s="31"/>
      <c r="R17" s="31"/>
      <c r="S17" s="31"/>
      <c r="T17" t="s">
        <v>176</v>
      </c>
      <c r="U17" t="s">
        <v>173</v>
      </c>
      <c r="V17" s="21">
        <f>52*36</f>
        <v>1872</v>
      </c>
    </row>
    <row r="18" spans="1:22">
      <c r="A18" s="27" t="s">
        <v>32</v>
      </c>
      <c r="B18" s="28" t="s">
        <v>157</v>
      </c>
      <c r="C18" s="29" t="s">
        <v>158</v>
      </c>
      <c r="D18" s="30">
        <f t="shared" si="8"/>
        <v>40</v>
      </c>
      <c r="E18" s="30">
        <v>4</v>
      </c>
      <c r="F18" s="30">
        <f t="shared" si="9"/>
        <v>36</v>
      </c>
      <c r="G18" s="30">
        <f t="shared" si="10"/>
        <v>36</v>
      </c>
      <c r="H18" s="31"/>
      <c r="I18" s="31"/>
      <c r="J18" s="31"/>
      <c r="K18" s="31"/>
      <c r="L18" s="31"/>
      <c r="M18" s="30">
        <v>36</v>
      </c>
      <c r="N18" s="30"/>
      <c r="O18" s="31"/>
      <c r="P18" s="31"/>
      <c r="Q18" s="31"/>
      <c r="R18" s="31"/>
      <c r="S18" s="31"/>
      <c r="T18" t="s">
        <v>177</v>
      </c>
      <c r="U18" t="s">
        <v>174</v>
      </c>
      <c r="V18">
        <f>11*36</f>
        <v>396</v>
      </c>
    </row>
    <row r="19" spans="1:22">
      <c r="A19" s="27" t="s">
        <v>33</v>
      </c>
      <c r="B19" s="28" t="s">
        <v>41</v>
      </c>
      <c r="C19" s="29" t="s">
        <v>128</v>
      </c>
      <c r="D19" s="30">
        <f t="shared" si="8"/>
        <v>121</v>
      </c>
      <c r="E19" s="30">
        <v>4</v>
      </c>
      <c r="F19" s="30">
        <f t="shared" si="9"/>
        <v>117</v>
      </c>
      <c r="G19" s="30">
        <f t="shared" si="10"/>
        <v>10</v>
      </c>
      <c r="H19" s="31">
        <v>107</v>
      </c>
      <c r="I19" s="31"/>
      <c r="J19" s="31"/>
      <c r="K19" s="31"/>
      <c r="L19" s="31"/>
      <c r="M19" s="30">
        <v>68</v>
      </c>
      <c r="N19" s="30">
        <v>49</v>
      </c>
      <c r="O19" s="31"/>
      <c r="P19" s="31"/>
      <c r="Q19" s="31"/>
      <c r="R19" s="31"/>
      <c r="S19" s="31"/>
      <c r="T19" t="s">
        <v>178</v>
      </c>
      <c r="U19" t="s">
        <v>175</v>
      </c>
      <c r="V19">
        <f>2*36</f>
        <v>72</v>
      </c>
    </row>
    <row r="20" spans="1:22">
      <c r="A20" s="27" t="s">
        <v>34</v>
      </c>
      <c r="B20" s="28" t="s">
        <v>42</v>
      </c>
      <c r="C20" s="29" t="s">
        <v>159</v>
      </c>
      <c r="D20" s="30">
        <f t="shared" si="8"/>
        <v>74</v>
      </c>
      <c r="E20" s="30">
        <v>4</v>
      </c>
      <c r="F20" s="30">
        <f t="shared" si="9"/>
        <v>70</v>
      </c>
      <c r="G20" s="30">
        <f t="shared" si="10"/>
        <v>70</v>
      </c>
      <c r="H20" s="31"/>
      <c r="I20" s="31"/>
      <c r="J20" s="31"/>
      <c r="K20" s="31"/>
      <c r="L20" s="31"/>
      <c r="M20" s="30">
        <v>70</v>
      </c>
      <c r="N20" s="30"/>
      <c r="O20" s="31"/>
      <c r="P20" s="31"/>
      <c r="Q20" s="31"/>
      <c r="R20" s="31"/>
      <c r="S20" s="31"/>
      <c r="V20" s="21">
        <f>SUM(V18:V19)</f>
        <v>468</v>
      </c>
    </row>
    <row r="21" spans="1:22">
      <c r="A21" s="27" t="s">
        <v>46</v>
      </c>
      <c r="B21" s="28" t="s">
        <v>43</v>
      </c>
      <c r="C21" s="29" t="s">
        <v>156</v>
      </c>
      <c r="D21" s="30">
        <f t="shared" si="8"/>
        <v>240</v>
      </c>
      <c r="E21" s="30">
        <v>6</v>
      </c>
      <c r="F21" s="30">
        <f>SUM(M21:S21)</f>
        <v>234</v>
      </c>
      <c r="G21" s="30">
        <f>F21-H21-I21</f>
        <v>184</v>
      </c>
      <c r="H21" s="31">
        <v>50</v>
      </c>
      <c r="I21" s="31"/>
      <c r="J21" s="31"/>
      <c r="K21" s="31"/>
      <c r="L21" s="31"/>
      <c r="M21" s="30">
        <v>72</v>
      </c>
      <c r="N21" s="30">
        <v>162</v>
      </c>
      <c r="O21" s="31"/>
      <c r="P21" s="31"/>
      <c r="Q21" s="31"/>
      <c r="R21" s="31"/>
      <c r="S21" s="31"/>
    </row>
    <row r="22" spans="1:22" ht="45">
      <c r="A22" s="27" t="s">
        <v>47</v>
      </c>
      <c r="B22" s="28" t="s">
        <v>44</v>
      </c>
      <c r="C22" s="29" t="s">
        <v>160</v>
      </c>
      <c r="D22" s="30">
        <f t="shared" si="8"/>
        <v>160</v>
      </c>
      <c r="E22" s="30">
        <v>6</v>
      </c>
      <c r="F22" s="30">
        <f>SUM(M22:S22)</f>
        <v>154</v>
      </c>
      <c r="G22" s="30">
        <f>F22-H22-I22</f>
        <v>118</v>
      </c>
      <c r="H22" s="31">
        <v>36</v>
      </c>
      <c r="I22" s="31"/>
      <c r="J22" s="31"/>
      <c r="K22" s="31"/>
      <c r="L22" s="31"/>
      <c r="M22" s="30">
        <v>72</v>
      </c>
      <c r="N22" s="30">
        <v>82</v>
      </c>
      <c r="O22" s="31"/>
      <c r="P22" s="31"/>
      <c r="Q22" s="31"/>
      <c r="R22" s="31"/>
      <c r="S22" s="31"/>
      <c r="U22" s="24" t="s">
        <v>179</v>
      </c>
      <c r="V22">
        <f>V17-V20</f>
        <v>1404</v>
      </c>
    </row>
    <row r="23" spans="1:22">
      <c r="A23" s="27" t="s">
        <v>163</v>
      </c>
      <c r="B23" s="28" t="s">
        <v>45</v>
      </c>
      <c r="C23" s="29" t="s">
        <v>156</v>
      </c>
      <c r="D23" s="30">
        <f t="shared" si="8"/>
        <v>145</v>
      </c>
      <c r="E23" s="30">
        <v>6</v>
      </c>
      <c r="F23" s="30">
        <f t="shared" si="9"/>
        <v>139</v>
      </c>
      <c r="G23" s="30">
        <f t="shared" si="10"/>
        <v>105</v>
      </c>
      <c r="H23" s="31">
        <v>34</v>
      </c>
      <c r="I23" s="31"/>
      <c r="J23" s="31"/>
      <c r="K23" s="31"/>
      <c r="L23" s="31"/>
      <c r="M23" s="30">
        <v>72</v>
      </c>
      <c r="N23" s="30">
        <v>67</v>
      </c>
      <c r="O23" s="31"/>
      <c r="P23" s="31"/>
      <c r="Q23" s="31"/>
      <c r="R23" s="31"/>
      <c r="S23" s="31"/>
    </row>
    <row r="24" spans="1:22" ht="24.75">
      <c r="A24" s="10" t="s">
        <v>49</v>
      </c>
      <c r="B24" s="10" t="s">
        <v>48</v>
      </c>
      <c r="C24" s="26"/>
      <c r="D24" s="26">
        <f>SUM(D25:D30)</f>
        <v>544</v>
      </c>
      <c r="E24" s="26">
        <f t="shared" ref="E24" si="11">SUM(E25:E30)</f>
        <v>0</v>
      </c>
      <c r="F24" s="26">
        <f>SUM(F25:F30)</f>
        <v>544</v>
      </c>
      <c r="G24" s="26">
        <f t="shared" ref="G24:S24" si="12">SUM(G25:G30)</f>
        <v>114</v>
      </c>
      <c r="H24" s="26">
        <f t="shared" si="12"/>
        <v>394</v>
      </c>
      <c r="I24" s="26">
        <f t="shared" si="12"/>
        <v>0</v>
      </c>
      <c r="J24" s="26">
        <f t="shared" si="12"/>
        <v>0</v>
      </c>
      <c r="K24" s="26">
        <f t="shared" si="12"/>
        <v>0</v>
      </c>
      <c r="L24" s="26">
        <f t="shared" si="12"/>
        <v>0</v>
      </c>
      <c r="M24" s="26">
        <f t="shared" si="12"/>
        <v>0</v>
      </c>
      <c r="N24" s="26">
        <f t="shared" si="12"/>
        <v>0</v>
      </c>
      <c r="O24" s="26">
        <f>SUM(O25:O30)</f>
        <v>156</v>
      </c>
      <c r="P24" s="26">
        <f>SUM(P25:P30)</f>
        <v>80</v>
      </c>
      <c r="Q24" s="26">
        <f t="shared" si="12"/>
        <v>72</v>
      </c>
      <c r="R24" s="26">
        <f t="shared" si="12"/>
        <v>120</v>
      </c>
      <c r="S24" s="26">
        <f t="shared" si="12"/>
        <v>80</v>
      </c>
    </row>
    <row r="25" spans="1:22">
      <c r="A25" s="27" t="s">
        <v>131</v>
      </c>
      <c r="B25" s="27" t="s">
        <v>50</v>
      </c>
      <c r="C25" s="29" t="s">
        <v>152</v>
      </c>
      <c r="D25" s="30">
        <f>F25+E25</f>
        <v>48</v>
      </c>
      <c r="E25" s="30"/>
      <c r="F25" s="30">
        <v>48</v>
      </c>
      <c r="G25" s="32">
        <f>F25-H25-I25</f>
        <v>44</v>
      </c>
      <c r="H25" s="31">
        <v>4</v>
      </c>
      <c r="I25" s="31"/>
      <c r="J25" s="31"/>
      <c r="K25" s="31"/>
      <c r="L25" s="31"/>
      <c r="M25" s="31"/>
      <c r="N25" s="31"/>
      <c r="O25" s="31"/>
      <c r="P25" s="31"/>
      <c r="Q25" s="31"/>
      <c r="R25" s="31">
        <v>48</v>
      </c>
      <c r="S25" s="31"/>
      <c r="V25">
        <f>1728/36</f>
        <v>48</v>
      </c>
    </row>
    <row r="26" spans="1:22">
      <c r="A26" s="27" t="s">
        <v>132</v>
      </c>
      <c r="B26" s="27" t="s">
        <v>36</v>
      </c>
      <c r="C26" s="29" t="s">
        <v>152</v>
      </c>
      <c r="D26" s="30">
        <f t="shared" ref="D26:D30" si="13">F26+E26</f>
        <v>36</v>
      </c>
      <c r="E26" s="30"/>
      <c r="F26" s="30">
        <v>36</v>
      </c>
      <c r="G26" s="32">
        <f t="shared" ref="G26:G29" si="14">F26-H26-I26</f>
        <v>32</v>
      </c>
      <c r="H26" s="31">
        <v>4</v>
      </c>
      <c r="I26" s="31"/>
      <c r="J26" s="31"/>
      <c r="K26" s="31"/>
      <c r="L26" s="31"/>
      <c r="M26" s="31"/>
      <c r="N26" s="31"/>
      <c r="O26" s="31">
        <v>36</v>
      </c>
      <c r="P26" s="31"/>
      <c r="Q26" s="31"/>
      <c r="R26" s="31"/>
      <c r="S26" s="31"/>
    </row>
    <row r="27" spans="1:22">
      <c r="A27" s="27" t="s">
        <v>133</v>
      </c>
      <c r="B27" s="27" t="s">
        <v>51</v>
      </c>
      <c r="C27" s="19" t="s">
        <v>153</v>
      </c>
      <c r="D27" s="30">
        <f t="shared" si="13"/>
        <v>48</v>
      </c>
      <c r="E27" s="30"/>
      <c r="F27" s="30">
        <v>48</v>
      </c>
      <c r="G27" s="32">
        <f t="shared" si="14"/>
        <v>38</v>
      </c>
      <c r="H27" s="31">
        <v>10</v>
      </c>
      <c r="I27" s="31"/>
      <c r="J27" s="31"/>
      <c r="K27" s="31"/>
      <c r="L27" s="31"/>
      <c r="M27" s="31"/>
      <c r="N27" s="31"/>
      <c r="O27" s="31">
        <v>48</v>
      </c>
      <c r="P27" s="31"/>
      <c r="Q27" s="31"/>
      <c r="R27" s="31"/>
      <c r="S27" s="31"/>
    </row>
    <row r="28" spans="1:22" ht="24" customHeight="1">
      <c r="A28" s="27" t="s">
        <v>134</v>
      </c>
      <c r="B28" s="27" t="s">
        <v>52</v>
      </c>
      <c r="C28" s="29" t="s">
        <v>130</v>
      </c>
      <c r="D28" s="30">
        <f t="shared" si="13"/>
        <v>188</v>
      </c>
      <c r="E28" s="30"/>
      <c r="F28" s="30">
        <f>SUM(M28:S28)</f>
        <v>188</v>
      </c>
      <c r="G28" s="32">
        <f t="shared" si="14"/>
        <v>0</v>
      </c>
      <c r="H28" s="31">
        <v>188</v>
      </c>
      <c r="I28" s="31"/>
      <c r="J28" s="31"/>
      <c r="K28" s="31"/>
      <c r="L28" s="31"/>
      <c r="M28" s="31"/>
      <c r="N28" s="31"/>
      <c r="O28" s="31">
        <v>36</v>
      </c>
      <c r="P28" s="31">
        <v>40</v>
      </c>
      <c r="Q28" s="31">
        <v>36</v>
      </c>
      <c r="R28" s="31">
        <v>36</v>
      </c>
      <c r="S28" s="31">
        <v>40</v>
      </c>
    </row>
    <row r="29" spans="1:22">
      <c r="A29" s="27" t="s">
        <v>135</v>
      </c>
      <c r="B29" s="27" t="s">
        <v>41</v>
      </c>
      <c r="C29" s="29" t="s">
        <v>129</v>
      </c>
      <c r="D29" s="30">
        <f t="shared" si="13"/>
        <v>188</v>
      </c>
      <c r="E29" s="30"/>
      <c r="F29" s="30">
        <f>SUM(M29:S29)</f>
        <v>188</v>
      </c>
      <c r="G29" s="32">
        <f t="shared" si="14"/>
        <v>0</v>
      </c>
      <c r="H29" s="31">
        <v>188</v>
      </c>
      <c r="I29" s="31"/>
      <c r="J29" s="31"/>
      <c r="K29" s="31"/>
      <c r="L29" s="31"/>
      <c r="M29" s="31"/>
      <c r="N29" s="31"/>
      <c r="O29" s="31">
        <v>36</v>
      </c>
      <c r="P29" s="31">
        <v>40</v>
      </c>
      <c r="Q29" s="31">
        <v>36</v>
      </c>
      <c r="R29" s="31">
        <v>36</v>
      </c>
      <c r="S29" s="31">
        <v>40</v>
      </c>
    </row>
    <row r="30" spans="1:22" s="16" customFormat="1" ht="25.5" customHeight="1">
      <c r="A30" s="33" t="s">
        <v>136</v>
      </c>
      <c r="B30" s="33" t="s">
        <v>53</v>
      </c>
      <c r="C30" s="34" t="s">
        <v>152</v>
      </c>
      <c r="D30" s="17">
        <f t="shared" si="13"/>
        <v>36</v>
      </c>
      <c r="E30" s="35"/>
      <c r="F30" s="36">
        <v>36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22" ht="24.75">
      <c r="A31" s="10" t="s">
        <v>55</v>
      </c>
      <c r="B31" s="10" t="s">
        <v>54</v>
      </c>
      <c r="C31" s="37"/>
      <c r="D31" s="26">
        <f>SUM(D32:D34)</f>
        <v>216</v>
      </c>
      <c r="E31" s="26">
        <f t="shared" ref="E31" si="15">SUM(E32:E34)</f>
        <v>0</v>
      </c>
      <c r="F31" s="26">
        <f>SUM(F32:F34)</f>
        <v>216</v>
      </c>
      <c r="G31" s="26">
        <f t="shared" ref="G31:S31" si="16">SUM(G32:G34)</f>
        <v>92</v>
      </c>
      <c r="H31" s="26">
        <f t="shared" si="16"/>
        <v>124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72</v>
      </c>
      <c r="P31" s="26">
        <f t="shared" si="16"/>
        <v>72</v>
      </c>
      <c r="Q31" s="26">
        <f t="shared" si="16"/>
        <v>72</v>
      </c>
      <c r="R31" s="26">
        <f t="shared" si="16"/>
        <v>0</v>
      </c>
      <c r="S31" s="26">
        <f t="shared" si="16"/>
        <v>0</v>
      </c>
    </row>
    <row r="32" spans="1:22">
      <c r="A32" s="27" t="s">
        <v>137</v>
      </c>
      <c r="B32" s="27" t="s">
        <v>56</v>
      </c>
      <c r="C32" s="29" t="s">
        <v>154</v>
      </c>
      <c r="D32" s="30">
        <f>F32+E32</f>
        <v>72</v>
      </c>
      <c r="E32" s="30"/>
      <c r="F32" s="30">
        <f>SUM(M32:S32)</f>
        <v>72</v>
      </c>
      <c r="G32" s="32">
        <f>F32-H32-I32</f>
        <v>18</v>
      </c>
      <c r="H32" s="31">
        <v>54</v>
      </c>
      <c r="I32" s="31"/>
      <c r="J32" s="31"/>
      <c r="K32" s="31"/>
      <c r="L32" s="31"/>
      <c r="M32" s="31"/>
      <c r="N32" s="31"/>
      <c r="O32" s="31">
        <v>72</v>
      </c>
      <c r="P32" s="31"/>
      <c r="Q32" s="31"/>
      <c r="R32" s="31"/>
      <c r="S32" s="31"/>
    </row>
    <row r="33" spans="1:19" ht="24.75">
      <c r="A33" s="27" t="s">
        <v>138</v>
      </c>
      <c r="B33" s="27" t="s">
        <v>57</v>
      </c>
      <c r="C33" s="29" t="s">
        <v>152</v>
      </c>
      <c r="D33" s="30">
        <f>F33+E33</f>
        <v>72</v>
      </c>
      <c r="E33" s="30"/>
      <c r="F33" s="30">
        <f t="shared" ref="F33:F34" si="17">SUM(M33:S33)</f>
        <v>72</v>
      </c>
      <c r="G33" s="32">
        <f t="shared" ref="G33:G34" si="18">F33-H33-I33</f>
        <v>42</v>
      </c>
      <c r="H33" s="31">
        <v>30</v>
      </c>
      <c r="I33" s="31"/>
      <c r="J33" s="31"/>
      <c r="K33" s="31"/>
      <c r="L33" s="31"/>
      <c r="M33" s="31"/>
      <c r="N33" s="31"/>
      <c r="O33" s="31"/>
      <c r="P33" s="31">
        <v>72</v>
      </c>
      <c r="Q33" s="31"/>
      <c r="R33" s="31"/>
      <c r="S33" s="31"/>
    </row>
    <row r="34" spans="1:19" ht="27.75" customHeight="1">
      <c r="A34" s="27" t="s">
        <v>139</v>
      </c>
      <c r="B34" s="27" t="s">
        <v>58</v>
      </c>
      <c r="C34" s="29" t="s">
        <v>152</v>
      </c>
      <c r="D34" s="30">
        <f t="shared" ref="D34" si="19">F34+E34</f>
        <v>72</v>
      </c>
      <c r="E34" s="30"/>
      <c r="F34" s="30">
        <f t="shared" si="17"/>
        <v>72</v>
      </c>
      <c r="G34" s="32">
        <f t="shared" si="18"/>
        <v>32</v>
      </c>
      <c r="H34" s="31">
        <v>40</v>
      </c>
      <c r="I34" s="31"/>
      <c r="J34" s="31"/>
      <c r="K34" s="31"/>
      <c r="L34" s="31"/>
      <c r="M34" s="31"/>
      <c r="N34" s="31"/>
      <c r="O34" s="31"/>
      <c r="P34" s="31"/>
      <c r="Q34" s="31">
        <v>72</v>
      </c>
      <c r="R34" s="31"/>
      <c r="S34" s="31"/>
    </row>
    <row r="35" spans="1:19">
      <c r="A35" s="10" t="s">
        <v>60</v>
      </c>
      <c r="B35" s="25" t="s">
        <v>59</v>
      </c>
      <c r="C35" s="37"/>
      <c r="D35" s="26">
        <f>D36+D49</f>
        <v>2118</v>
      </c>
      <c r="E35" s="26">
        <f t="shared" ref="E35:S35" si="20">E36+E49</f>
        <v>0</v>
      </c>
      <c r="F35" s="26">
        <f t="shared" si="20"/>
        <v>1030</v>
      </c>
      <c r="G35" s="26">
        <f t="shared" si="20"/>
        <v>622</v>
      </c>
      <c r="H35" s="26">
        <f t="shared" si="20"/>
        <v>38</v>
      </c>
      <c r="I35" s="26">
        <f t="shared" si="20"/>
        <v>0</v>
      </c>
      <c r="J35" s="26">
        <f t="shared" si="20"/>
        <v>0</v>
      </c>
      <c r="K35" s="26">
        <f t="shared" si="20"/>
        <v>0</v>
      </c>
      <c r="L35" s="26">
        <f t="shared" si="20"/>
        <v>0</v>
      </c>
      <c r="M35" s="26">
        <f t="shared" si="20"/>
        <v>0</v>
      </c>
      <c r="N35" s="26">
        <f>N36+N49</f>
        <v>0</v>
      </c>
      <c r="O35" s="26">
        <f t="shared" si="20"/>
        <v>182</v>
      </c>
      <c r="P35" s="26">
        <f t="shared" si="20"/>
        <v>198</v>
      </c>
      <c r="Q35" s="26">
        <f t="shared" si="20"/>
        <v>104</v>
      </c>
      <c r="R35" s="26">
        <f t="shared" si="20"/>
        <v>36</v>
      </c>
      <c r="S35" s="26">
        <f t="shared" si="20"/>
        <v>140</v>
      </c>
    </row>
    <row r="36" spans="1:19" ht="24.75">
      <c r="A36" s="38" t="s">
        <v>62</v>
      </c>
      <c r="B36" s="12" t="s">
        <v>61</v>
      </c>
      <c r="C36" s="39"/>
      <c r="D36" s="39">
        <f>SUM(D37:D48)</f>
        <v>660</v>
      </c>
      <c r="E36" s="39">
        <f t="shared" ref="E36:S36" si="21">SUM(E37:E48)</f>
        <v>0</v>
      </c>
      <c r="F36" s="39">
        <f t="shared" si="21"/>
        <v>660</v>
      </c>
      <c r="G36" s="39">
        <f t="shared" si="21"/>
        <v>622</v>
      </c>
      <c r="H36" s="39">
        <f t="shared" si="21"/>
        <v>38</v>
      </c>
      <c r="I36" s="39">
        <f t="shared" si="21"/>
        <v>0</v>
      </c>
      <c r="J36" s="39">
        <f t="shared" si="21"/>
        <v>0</v>
      </c>
      <c r="K36" s="39">
        <f t="shared" si="21"/>
        <v>0</v>
      </c>
      <c r="L36" s="39">
        <f t="shared" si="21"/>
        <v>0</v>
      </c>
      <c r="M36" s="39">
        <f t="shared" si="21"/>
        <v>0</v>
      </c>
      <c r="N36" s="39">
        <f t="shared" si="21"/>
        <v>0</v>
      </c>
      <c r="O36" s="39">
        <f t="shared" si="21"/>
        <v>182</v>
      </c>
      <c r="P36" s="39">
        <f t="shared" si="21"/>
        <v>198</v>
      </c>
      <c r="Q36" s="39">
        <f t="shared" si="21"/>
        <v>104</v>
      </c>
      <c r="R36" s="39">
        <f t="shared" si="21"/>
        <v>36</v>
      </c>
      <c r="S36" s="39">
        <f t="shared" si="21"/>
        <v>140</v>
      </c>
    </row>
    <row r="37" spans="1:19">
      <c r="A37" s="27" t="s">
        <v>140</v>
      </c>
      <c r="B37" s="27" t="s">
        <v>63</v>
      </c>
      <c r="C37" s="29" t="s">
        <v>154</v>
      </c>
      <c r="D37" s="30">
        <f>F37+E37</f>
        <v>48</v>
      </c>
      <c r="E37" s="30"/>
      <c r="F37" s="30">
        <f>SUM(M37:S37)</f>
        <v>48</v>
      </c>
      <c r="G37" s="32">
        <f>F37-H37-I37</f>
        <v>48</v>
      </c>
      <c r="H37" s="31"/>
      <c r="I37" s="31"/>
      <c r="J37" s="31"/>
      <c r="K37" s="31"/>
      <c r="L37" s="31"/>
      <c r="M37" s="31"/>
      <c r="N37" s="31"/>
      <c r="O37" s="31"/>
      <c r="P37" s="31">
        <v>48</v>
      </c>
      <c r="Q37" s="31"/>
      <c r="R37" s="31"/>
      <c r="S37" s="31"/>
    </row>
    <row r="38" spans="1:19">
      <c r="A38" s="27" t="s">
        <v>141</v>
      </c>
      <c r="B38" s="27" t="s">
        <v>64</v>
      </c>
      <c r="C38" s="29" t="s">
        <v>154</v>
      </c>
      <c r="D38" s="30">
        <f t="shared" ref="D38:D48" si="22">F38+E38</f>
        <v>36</v>
      </c>
      <c r="E38" s="30"/>
      <c r="F38" s="30">
        <f t="shared" ref="F38:F40" si="23">SUM(M38:S38)</f>
        <v>36</v>
      </c>
      <c r="G38" s="32">
        <f>F38-H38-I38</f>
        <v>36</v>
      </c>
      <c r="H38" s="31"/>
      <c r="I38" s="31"/>
      <c r="J38" s="31"/>
      <c r="K38" s="31"/>
      <c r="L38" s="31"/>
      <c r="M38" s="31"/>
      <c r="N38" s="31"/>
      <c r="O38" s="31">
        <v>36</v>
      </c>
      <c r="P38" s="31"/>
      <c r="Q38" s="31"/>
      <c r="R38" s="31"/>
      <c r="S38" s="31"/>
    </row>
    <row r="39" spans="1:19">
      <c r="A39" s="27" t="s">
        <v>142</v>
      </c>
      <c r="B39" s="27" t="s">
        <v>65</v>
      </c>
      <c r="C39" s="29" t="s">
        <v>154</v>
      </c>
      <c r="D39" s="30">
        <f t="shared" si="22"/>
        <v>48</v>
      </c>
      <c r="E39" s="30"/>
      <c r="F39" s="30">
        <f t="shared" si="23"/>
        <v>48</v>
      </c>
      <c r="G39" s="32">
        <f t="shared" ref="G39:G48" si="24">F39-H39-I39</f>
        <v>48</v>
      </c>
      <c r="H39" s="31"/>
      <c r="I39" s="31"/>
      <c r="J39" s="31"/>
      <c r="K39" s="32"/>
      <c r="L39" s="31"/>
      <c r="M39" s="31"/>
      <c r="N39" s="31"/>
      <c r="O39" s="31">
        <v>48</v>
      </c>
      <c r="P39" s="31"/>
      <c r="Q39" s="31"/>
      <c r="R39" s="31"/>
      <c r="S39" s="31"/>
    </row>
    <row r="40" spans="1:19" ht="24.75">
      <c r="A40" s="27" t="s">
        <v>143</v>
      </c>
      <c r="B40" s="27" t="s">
        <v>66</v>
      </c>
      <c r="C40" s="29" t="s">
        <v>154</v>
      </c>
      <c r="D40" s="30">
        <f t="shared" si="22"/>
        <v>152</v>
      </c>
      <c r="E40" s="30"/>
      <c r="F40" s="30">
        <f t="shared" si="23"/>
        <v>152</v>
      </c>
      <c r="G40" s="32">
        <f t="shared" si="24"/>
        <v>152</v>
      </c>
      <c r="H40" s="31"/>
      <c r="I40" s="31"/>
      <c r="J40" s="31"/>
      <c r="K40" s="31"/>
      <c r="L40" s="31"/>
      <c r="M40" s="31"/>
      <c r="N40" s="31"/>
      <c r="O40" s="31">
        <v>98</v>
      </c>
      <c r="P40" s="31">
        <v>54</v>
      </c>
      <c r="Q40" s="31"/>
      <c r="R40" s="31"/>
      <c r="S40" s="31"/>
    </row>
    <row r="41" spans="1:19" ht="24.75">
      <c r="A41" s="27" t="s">
        <v>144</v>
      </c>
      <c r="B41" s="27" t="s">
        <v>67</v>
      </c>
      <c r="C41" s="29" t="s">
        <v>152</v>
      </c>
      <c r="D41" s="30">
        <f t="shared" si="22"/>
        <v>36</v>
      </c>
      <c r="E41" s="30"/>
      <c r="F41" s="30">
        <f t="shared" ref="F41:F47" si="25">SUM(M41:S41)</f>
        <v>36</v>
      </c>
      <c r="G41" s="32">
        <f t="shared" si="24"/>
        <v>32</v>
      </c>
      <c r="H41" s="31">
        <v>4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>
        <v>36</v>
      </c>
    </row>
    <row r="42" spans="1:19">
      <c r="A42" s="27" t="s">
        <v>145</v>
      </c>
      <c r="B42" s="27" t="s">
        <v>68</v>
      </c>
      <c r="C42" s="29" t="s">
        <v>152</v>
      </c>
      <c r="D42" s="30">
        <f t="shared" si="22"/>
        <v>68</v>
      </c>
      <c r="E42" s="30"/>
      <c r="F42" s="30">
        <f t="shared" si="25"/>
        <v>68</v>
      </c>
      <c r="G42" s="32">
        <f t="shared" si="24"/>
        <v>34</v>
      </c>
      <c r="H42" s="31">
        <v>34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>
        <v>68</v>
      </c>
    </row>
    <row r="43" spans="1:19">
      <c r="A43" s="27" t="s">
        <v>146</v>
      </c>
      <c r="B43" s="27" t="s">
        <v>69</v>
      </c>
      <c r="C43" s="29" t="s">
        <v>152</v>
      </c>
      <c r="D43" s="30">
        <f t="shared" si="22"/>
        <v>36</v>
      </c>
      <c r="E43" s="30"/>
      <c r="F43" s="30">
        <f t="shared" si="25"/>
        <v>36</v>
      </c>
      <c r="G43" s="32">
        <f t="shared" si="24"/>
        <v>36</v>
      </c>
      <c r="H43" s="31"/>
      <c r="I43" s="31"/>
      <c r="J43" s="31"/>
      <c r="K43" s="31"/>
      <c r="L43" s="31"/>
      <c r="M43" s="31"/>
      <c r="N43" s="31"/>
      <c r="O43" s="31"/>
      <c r="P43" s="31"/>
      <c r="Q43" s="31">
        <v>36</v>
      </c>
      <c r="R43" s="31"/>
      <c r="S43" s="31"/>
    </row>
    <row r="44" spans="1:19" ht="24.75">
      <c r="A44" s="27" t="s">
        <v>147</v>
      </c>
      <c r="B44" s="27" t="s">
        <v>70</v>
      </c>
      <c r="C44" s="29" t="s">
        <v>152</v>
      </c>
      <c r="D44" s="30">
        <f t="shared" si="22"/>
        <v>68</v>
      </c>
      <c r="E44" s="30"/>
      <c r="F44" s="30">
        <f t="shared" si="25"/>
        <v>68</v>
      </c>
      <c r="G44" s="32">
        <f t="shared" si="24"/>
        <v>68</v>
      </c>
      <c r="H44" s="31"/>
      <c r="I44" s="31"/>
      <c r="J44" s="31"/>
      <c r="K44" s="31"/>
      <c r="L44" s="31"/>
      <c r="M44" s="31"/>
      <c r="N44" s="31"/>
      <c r="O44" s="31"/>
      <c r="P44" s="31"/>
      <c r="Q44" s="31">
        <v>68</v>
      </c>
      <c r="R44" s="31"/>
      <c r="S44" s="31"/>
    </row>
    <row r="45" spans="1:19" ht="24.75">
      <c r="A45" s="27" t="s">
        <v>148</v>
      </c>
      <c r="B45" s="27" t="s">
        <v>71</v>
      </c>
      <c r="C45" s="29" t="s">
        <v>152</v>
      </c>
      <c r="D45" s="30">
        <f t="shared" si="22"/>
        <v>36</v>
      </c>
      <c r="E45" s="30"/>
      <c r="F45" s="30">
        <f t="shared" si="25"/>
        <v>36</v>
      </c>
      <c r="G45" s="32">
        <f t="shared" si="24"/>
        <v>36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>
        <v>36</v>
      </c>
    </row>
    <row r="46" spans="1:19">
      <c r="A46" s="27" t="s">
        <v>149</v>
      </c>
      <c r="B46" s="27" t="s">
        <v>72</v>
      </c>
      <c r="C46" s="29" t="s">
        <v>154</v>
      </c>
      <c r="D46" s="30">
        <f t="shared" si="22"/>
        <v>48</v>
      </c>
      <c r="E46" s="30"/>
      <c r="F46" s="30">
        <f t="shared" si="25"/>
        <v>48</v>
      </c>
      <c r="G46" s="32">
        <f t="shared" si="24"/>
        <v>48</v>
      </c>
      <c r="H46" s="31"/>
      <c r="I46" s="31"/>
      <c r="J46" s="31"/>
      <c r="K46" s="31"/>
      <c r="L46" s="31"/>
      <c r="M46" s="31"/>
      <c r="N46" s="31"/>
      <c r="O46" s="31"/>
      <c r="P46" s="31">
        <v>48</v>
      </c>
      <c r="Q46" s="31"/>
      <c r="R46" s="31"/>
      <c r="S46" s="31"/>
    </row>
    <row r="47" spans="1:19">
      <c r="A47" s="27" t="s">
        <v>150</v>
      </c>
      <c r="B47" s="27" t="s">
        <v>73</v>
      </c>
      <c r="C47" s="29" t="s">
        <v>152</v>
      </c>
      <c r="D47" s="30">
        <f t="shared" si="22"/>
        <v>48</v>
      </c>
      <c r="E47" s="30"/>
      <c r="F47" s="30">
        <f t="shared" si="25"/>
        <v>48</v>
      </c>
      <c r="G47" s="32">
        <f t="shared" si="24"/>
        <v>48</v>
      </c>
      <c r="H47" s="31"/>
      <c r="I47" s="31"/>
      <c r="J47" s="31"/>
      <c r="K47" s="31"/>
      <c r="L47" s="31"/>
      <c r="M47" s="31"/>
      <c r="N47" s="31"/>
      <c r="O47" s="31"/>
      <c r="P47" s="31">
        <v>48</v>
      </c>
      <c r="Q47" s="31"/>
      <c r="R47" s="31"/>
      <c r="S47" s="31"/>
    </row>
    <row r="48" spans="1:19" ht="24.75">
      <c r="A48" s="27" t="s">
        <v>151</v>
      </c>
      <c r="B48" s="27" t="s">
        <v>74</v>
      </c>
      <c r="C48" s="29" t="s">
        <v>152</v>
      </c>
      <c r="D48" s="30">
        <f t="shared" si="22"/>
        <v>36</v>
      </c>
      <c r="E48" s="30"/>
      <c r="F48" s="30">
        <v>36</v>
      </c>
      <c r="G48" s="32">
        <f t="shared" si="24"/>
        <v>36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>
        <v>36</v>
      </c>
      <c r="S48" s="31"/>
    </row>
    <row r="49" spans="1:21">
      <c r="A49" s="38" t="s">
        <v>76</v>
      </c>
      <c r="B49" s="38" t="s">
        <v>75</v>
      </c>
      <c r="C49" s="13">
        <v>1728</v>
      </c>
      <c r="D49" s="39">
        <f>D50+D56+D61</f>
        <v>1458</v>
      </c>
      <c r="E49" s="39">
        <f t="shared" ref="E49:F49" si="26">E50+E56+E61</f>
        <v>0</v>
      </c>
      <c r="F49" s="39">
        <f t="shared" si="26"/>
        <v>370</v>
      </c>
      <c r="G49" s="40"/>
      <c r="H49" s="40"/>
      <c r="I49" s="40"/>
      <c r="J49" s="40"/>
      <c r="K49" s="40"/>
      <c r="L49" s="40"/>
      <c r="M49" s="40">
        <f>M50+M56+M61</f>
        <v>0</v>
      </c>
      <c r="N49" s="40">
        <f>N50+N56+N61</f>
        <v>0</v>
      </c>
      <c r="O49" s="40">
        <f t="shared" ref="O49:S49" si="27">O50+O56+O61</f>
        <v>0</v>
      </c>
      <c r="P49" s="40">
        <f t="shared" si="27"/>
        <v>0</v>
      </c>
      <c r="Q49" s="40">
        <f t="shared" si="27"/>
        <v>0</v>
      </c>
      <c r="R49" s="40">
        <f t="shared" si="27"/>
        <v>0</v>
      </c>
      <c r="S49" s="40">
        <f t="shared" si="27"/>
        <v>0</v>
      </c>
    </row>
    <row r="50" spans="1:21" ht="24.75">
      <c r="A50" s="41" t="s">
        <v>77</v>
      </c>
      <c r="B50" s="41" t="s">
        <v>78</v>
      </c>
      <c r="C50" s="42" t="s">
        <v>154</v>
      </c>
      <c r="D50" s="43">
        <f>SUM(D51:D53)</f>
        <v>370</v>
      </c>
      <c r="E50" s="44"/>
      <c r="F50" s="45">
        <f>SUM(F51:F55)</f>
        <v>370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U50" s="53"/>
    </row>
    <row r="51" spans="1:21" ht="24.75">
      <c r="A51" s="27" t="s">
        <v>161</v>
      </c>
      <c r="B51" s="27" t="s">
        <v>80</v>
      </c>
      <c r="C51" s="29" t="s">
        <v>152</v>
      </c>
      <c r="D51" s="30">
        <f>F51+E51</f>
        <v>116</v>
      </c>
      <c r="E51" s="30"/>
      <c r="F51" s="30">
        <v>116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21" ht="24.75">
      <c r="A52" s="27" t="s">
        <v>81</v>
      </c>
      <c r="B52" s="27" t="s">
        <v>82</v>
      </c>
      <c r="C52" s="29" t="s">
        <v>155</v>
      </c>
      <c r="D52" s="30">
        <f t="shared" ref="D52:D53" si="28">F52+E52</f>
        <v>190</v>
      </c>
      <c r="E52" s="30"/>
      <c r="F52" s="30">
        <v>190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21" ht="24.75">
      <c r="A53" s="27" t="s">
        <v>79</v>
      </c>
      <c r="B53" s="27" t="s">
        <v>83</v>
      </c>
      <c r="C53" s="29" t="s">
        <v>152</v>
      </c>
      <c r="D53" s="30">
        <f t="shared" si="28"/>
        <v>64</v>
      </c>
      <c r="E53" s="30"/>
      <c r="F53" s="30">
        <v>64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21">
      <c r="A54" s="27" t="s">
        <v>86</v>
      </c>
      <c r="B54" s="27" t="s">
        <v>84</v>
      </c>
      <c r="C54" s="29" t="s">
        <v>152</v>
      </c>
      <c r="D54" s="36">
        <v>144</v>
      </c>
      <c r="E54" s="30"/>
      <c r="F54" s="30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21">
      <c r="A55" s="27" t="s">
        <v>87</v>
      </c>
      <c r="B55" s="27" t="s">
        <v>85</v>
      </c>
      <c r="C55" s="29" t="s">
        <v>153</v>
      </c>
      <c r="D55" s="36">
        <v>216</v>
      </c>
      <c r="E55" s="30"/>
      <c r="F55" s="3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>
        <v>216</v>
      </c>
    </row>
    <row r="56" spans="1:21" ht="24.75">
      <c r="A56" s="41" t="s">
        <v>88</v>
      </c>
      <c r="B56" s="41" t="s">
        <v>89</v>
      </c>
      <c r="C56" s="42" t="s">
        <v>154</v>
      </c>
      <c r="D56" s="43">
        <f>SUM(D57:D58)</f>
        <v>250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21" ht="24.75">
      <c r="A57" s="27" t="s">
        <v>90</v>
      </c>
      <c r="B57" s="27" t="s">
        <v>91</v>
      </c>
      <c r="C57" s="29" t="s">
        <v>154</v>
      </c>
      <c r="D57" s="30">
        <f>F57+E57</f>
        <v>100</v>
      </c>
      <c r="E57" s="30"/>
      <c r="F57" s="30">
        <v>100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21" ht="24.75">
      <c r="A58" s="27" t="s">
        <v>92</v>
      </c>
      <c r="B58" s="27" t="s">
        <v>93</v>
      </c>
      <c r="C58" s="29" t="s">
        <v>154</v>
      </c>
      <c r="D58" s="30">
        <f>F58+E58</f>
        <v>150</v>
      </c>
      <c r="E58" s="30"/>
      <c r="F58" s="30">
        <v>150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21">
      <c r="A59" s="27" t="s">
        <v>94</v>
      </c>
      <c r="B59" s="27" t="s">
        <v>84</v>
      </c>
      <c r="C59" s="29" t="s">
        <v>152</v>
      </c>
      <c r="D59" s="36">
        <v>108</v>
      </c>
      <c r="E59" s="30"/>
      <c r="F59" s="30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21">
      <c r="A60" s="27" t="s">
        <v>95</v>
      </c>
      <c r="B60" s="27" t="s">
        <v>85</v>
      </c>
      <c r="C60" s="29" t="s">
        <v>153</v>
      </c>
      <c r="D60" s="36">
        <v>180</v>
      </c>
      <c r="E60" s="30"/>
      <c r="F60" s="30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>
        <v>180</v>
      </c>
    </row>
    <row r="61" spans="1:21" ht="24.75">
      <c r="A61" s="41" t="s">
        <v>96</v>
      </c>
      <c r="B61" s="41" t="s">
        <v>97</v>
      </c>
      <c r="C61" s="42" t="s">
        <v>154</v>
      </c>
      <c r="D61" s="43">
        <f>SUM(D62:D65)</f>
        <v>838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spans="1:21" ht="24.75">
      <c r="A62" s="27" t="s">
        <v>98</v>
      </c>
      <c r="B62" s="27" t="s">
        <v>99</v>
      </c>
      <c r="C62" s="29" t="s">
        <v>128</v>
      </c>
      <c r="D62" s="30">
        <f>F62+E62</f>
        <v>286</v>
      </c>
      <c r="E62" s="30"/>
      <c r="F62" s="30">
        <v>286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21">
      <c r="A63" s="27" t="s">
        <v>100</v>
      </c>
      <c r="B63" s="27" t="s">
        <v>101</v>
      </c>
      <c r="C63" s="29" t="s">
        <v>156</v>
      </c>
      <c r="D63" s="30">
        <f t="shared" ref="D63:D65" si="29">F63+E63</f>
        <v>248</v>
      </c>
      <c r="E63" s="30"/>
      <c r="F63" s="30">
        <v>248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21" ht="24.75">
      <c r="A64" s="27" t="s">
        <v>102</v>
      </c>
      <c r="B64" s="27" t="s">
        <v>103</v>
      </c>
      <c r="C64" s="29" t="s">
        <v>154</v>
      </c>
      <c r="D64" s="30">
        <f t="shared" si="29"/>
        <v>136</v>
      </c>
      <c r="E64" s="30"/>
      <c r="F64" s="30">
        <v>136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>
      <c r="A65" s="27" t="s">
        <v>104</v>
      </c>
      <c r="B65" s="27" t="s">
        <v>105</v>
      </c>
      <c r="C65" s="29" t="s">
        <v>154</v>
      </c>
      <c r="D65" s="30">
        <f t="shared" si="29"/>
        <v>168</v>
      </c>
      <c r="E65" s="30"/>
      <c r="F65" s="30">
        <v>168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>
      <c r="A66" s="27" t="s">
        <v>106</v>
      </c>
      <c r="B66" s="27" t="s">
        <v>84</v>
      </c>
      <c r="C66" s="29" t="s">
        <v>152</v>
      </c>
      <c r="D66" s="36">
        <v>144</v>
      </c>
      <c r="E66" s="30"/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>
      <c r="A67" s="27" t="s">
        <v>107</v>
      </c>
      <c r="B67" s="27" t="s">
        <v>85</v>
      </c>
      <c r="C67" s="29" t="s">
        <v>153</v>
      </c>
      <c r="D67" s="36">
        <v>108</v>
      </c>
      <c r="E67" s="30"/>
      <c r="F67" s="30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>
        <v>108</v>
      </c>
    </row>
    <row r="68" spans="1:19">
      <c r="A68" s="46" t="s">
        <v>109</v>
      </c>
      <c r="B68" s="46" t="s">
        <v>108</v>
      </c>
      <c r="C68" s="29"/>
      <c r="D68" s="31">
        <f>S68</f>
        <v>144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5">
        <f>36*4</f>
        <v>144</v>
      </c>
    </row>
    <row r="69" spans="1:19">
      <c r="A69" s="27"/>
      <c r="B69" s="47" t="s">
        <v>172</v>
      </c>
      <c r="C69" s="48"/>
      <c r="D69" s="15">
        <f>D68+D35+D31+D24+D9</f>
        <v>4498</v>
      </c>
      <c r="E69" s="49"/>
      <c r="F69" s="49"/>
      <c r="G69" s="37"/>
      <c r="H69" s="37"/>
      <c r="I69" s="37"/>
      <c r="J69" s="37"/>
      <c r="K69" s="37"/>
      <c r="L69" s="37"/>
      <c r="M69" s="50">
        <f t="shared" ref="M69:S69" si="30">M9+M24+M31+M35</f>
        <v>648</v>
      </c>
      <c r="N69" s="50">
        <f t="shared" si="30"/>
        <v>756</v>
      </c>
      <c r="O69" s="50">
        <f t="shared" si="30"/>
        <v>410</v>
      </c>
      <c r="P69" s="50">
        <f t="shared" si="30"/>
        <v>350</v>
      </c>
      <c r="Q69" s="50">
        <f t="shared" si="30"/>
        <v>248</v>
      </c>
      <c r="R69" s="50">
        <f t="shared" si="30"/>
        <v>156</v>
      </c>
      <c r="S69" s="50">
        <f t="shared" si="30"/>
        <v>220</v>
      </c>
    </row>
    <row r="70" spans="1:19">
      <c r="A70" s="31"/>
      <c r="B70" s="46" t="s">
        <v>14</v>
      </c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>
      <c r="A71" s="484" t="s">
        <v>110</v>
      </c>
      <c r="B71" s="485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>
      <c r="A72" s="482" t="s">
        <v>111</v>
      </c>
      <c r="B72" s="482"/>
      <c r="C72" s="29"/>
      <c r="D72" s="51">
        <f>S73</f>
        <v>216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>
      <c r="A73" s="46" t="s">
        <v>113</v>
      </c>
      <c r="B73" s="46" t="s">
        <v>112</v>
      </c>
      <c r="C73" s="31"/>
      <c r="D73" s="52">
        <f>SUM(D68:D72)</f>
        <v>4858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5">
        <f>6*36</f>
        <v>216</v>
      </c>
    </row>
    <row r="74" spans="1:19" ht="32.25" customHeight="1">
      <c r="A74" s="54" t="s">
        <v>114</v>
      </c>
      <c r="B74" s="55"/>
      <c r="C74" s="55"/>
      <c r="D74" s="56"/>
      <c r="E74" s="367" t="s">
        <v>111</v>
      </c>
      <c r="F74" s="476" t="s">
        <v>121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>
      <c r="A75" s="483" t="s">
        <v>115</v>
      </c>
      <c r="B75" s="483"/>
      <c r="C75" s="483"/>
      <c r="D75" s="483"/>
      <c r="E75" s="367"/>
      <c r="F75" s="477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>
      <c r="A76" s="483" t="s">
        <v>116</v>
      </c>
      <c r="B76" s="483"/>
      <c r="C76" s="483"/>
      <c r="D76" s="483"/>
      <c r="E76" s="367"/>
      <c r="F76" s="476" t="s">
        <v>122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>
      <c r="A77" s="478" t="s">
        <v>117</v>
      </c>
      <c r="B77" s="478"/>
      <c r="C77" s="478"/>
      <c r="D77" s="478"/>
      <c r="E77" s="367"/>
      <c r="F77" s="477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25.5" customHeight="1">
      <c r="A78" s="479" t="s">
        <v>118</v>
      </c>
      <c r="B78" s="479"/>
      <c r="C78" s="479"/>
      <c r="D78" s="479"/>
      <c r="E78" s="367"/>
      <c r="F78" s="20" t="s">
        <v>123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27" customHeight="1">
      <c r="A79" s="479" t="s">
        <v>119</v>
      </c>
      <c r="B79" s="479"/>
      <c r="C79" s="479"/>
      <c r="D79" s="479"/>
      <c r="E79" s="367"/>
      <c r="F79" s="476" t="s">
        <v>124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5" customHeight="1">
      <c r="A80" s="474" t="s">
        <v>120</v>
      </c>
      <c r="B80" s="475"/>
      <c r="C80" s="475"/>
      <c r="D80" s="475"/>
      <c r="E80" s="367"/>
      <c r="F80" s="477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mergeCells count="38">
    <mergeCell ref="S5:S7"/>
    <mergeCell ref="H1:O1"/>
    <mergeCell ref="A2:P2"/>
    <mergeCell ref="F4:L4"/>
    <mergeCell ref="F5:I5"/>
    <mergeCell ref="G6:I6"/>
    <mergeCell ref="E3:L3"/>
    <mergeCell ref="M4:N4"/>
    <mergeCell ref="O4:P4"/>
    <mergeCell ref="A3:A7"/>
    <mergeCell ref="B3:B7"/>
    <mergeCell ref="P5:P7"/>
    <mergeCell ref="Q5:Q7"/>
    <mergeCell ref="R5:R7"/>
    <mergeCell ref="L5:L7"/>
    <mergeCell ref="M3:S3"/>
    <mergeCell ref="A72:B72"/>
    <mergeCell ref="A75:D75"/>
    <mergeCell ref="A76:D76"/>
    <mergeCell ref="C3:C7"/>
    <mergeCell ref="D3:D7"/>
    <mergeCell ref="A71:B71"/>
    <mergeCell ref="E4:E7"/>
    <mergeCell ref="F6:F7"/>
    <mergeCell ref="J5:J7"/>
    <mergeCell ref="K5:K7"/>
    <mergeCell ref="Q4:R4"/>
    <mergeCell ref="M5:M7"/>
    <mergeCell ref="N5:N7"/>
    <mergeCell ref="O5:O7"/>
    <mergeCell ref="A80:D80"/>
    <mergeCell ref="E74:E80"/>
    <mergeCell ref="F74:F75"/>
    <mergeCell ref="F76:F77"/>
    <mergeCell ref="F79:F80"/>
    <mergeCell ref="A77:D77"/>
    <mergeCell ref="A78:D78"/>
    <mergeCell ref="A79:D7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итог</vt:lpstr>
      <vt:lpstr>график</vt:lpstr>
      <vt:lpstr>УП ПИ-16</vt:lpstr>
      <vt:lpstr>черновой</vt:lpstr>
      <vt:lpstr>итог!Область_печати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2017-06-06T06:22:36Z</dcterms:modified>
</cp:coreProperties>
</file>